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0" yWindow="0" windowWidth="33620" windowHeight="19320" tabRatio="650" firstSheet="2" activeTab="7"/>
  </bookViews>
  <sheets>
    <sheet name="S1-niveau eau" sheetId="1" r:id="rId1"/>
    <sheet name="S2-hydro" sheetId="2" r:id="rId2"/>
    <sheet name="S3-habitats" sheetId="3" r:id="rId3"/>
    <sheet name="S4a-EEE végétales" sheetId="4" r:id="rId4"/>
    <sheet name="S4b-EEE végétales" sheetId="9" r:id="rId5"/>
    <sheet name="S5a-Avifaune-IPA" sheetId="11" r:id="rId6"/>
    <sheet name="S5b-Avifaune-IKA" sheetId="12" r:id="rId7"/>
    <sheet name="S5c-Vegetation" sheetId="13" r:id="rId8"/>
    <sheet name="S6a-EEE animales" sheetId="10" r:id="rId9"/>
    <sheet name="S6b-EEE animales" sheetId="6" r:id="rId10"/>
    <sheet name="S6c-EEE animales" sheetId="5" r:id="rId11"/>
    <sheet name="S7-Usages" sheetId="7" r:id="rId12"/>
    <sheet name="S8-Dechets" sheetId="8" r:id="rId1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9" l="1"/>
  <c r="B21" i="9"/>
  <c r="D19" i="9"/>
  <c r="D17" i="9"/>
  <c r="D16" i="9"/>
  <c r="D15" i="9"/>
  <c r="D14" i="9"/>
  <c r="D13" i="9"/>
  <c r="D12" i="9"/>
  <c r="D11" i="9"/>
  <c r="B19" i="9"/>
  <c r="D10" i="9"/>
  <c r="K6" i="4"/>
  <c r="D5" i="7"/>
  <c r="K5" i="7"/>
  <c r="D6" i="8"/>
  <c r="C6" i="8"/>
  <c r="B6" i="8"/>
  <c r="O6" i="8"/>
  <c r="M6" i="6"/>
  <c r="N6" i="6"/>
  <c r="L6" i="6"/>
  <c r="H5" i="2"/>
  <c r="J5" i="2"/>
  <c r="I5" i="2"/>
  <c r="H6" i="1"/>
</calcChain>
</file>

<file path=xl/comments1.xml><?xml version="1.0" encoding="utf-8"?>
<comments xmlns="http://schemas.openxmlformats.org/spreadsheetml/2006/main">
  <authors>
    <author>Félix Bompy</author>
  </authors>
  <commentList>
    <comment ref="M1" authorId="0">
      <text>
        <r>
          <rPr>
            <b/>
            <sz val="9"/>
            <color indexed="81"/>
            <rFont val="Calibri"/>
            <family val="2"/>
            <charset val="204"/>
          </rPr>
          <t>Félix Bompy:</t>
        </r>
        <r>
          <rPr>
            <sz val="9"/>
            <color indexed="81"/>
            <rFont val="Calibri"/>
            <family val="2"/>
            <charset val="204"/>
          </rPr>
          <t xml:space="preserve">
Code espèce : 3 premières lettre du genre et 3 premières de l'espèce. Exemple : Columbina passerina = COLPAS</t>
        </r>
      </text>
    </comment>
  </commentList>
</comments>
</file>

<file path=xl/comments2.xml><?xml version="1.0" encoding="utf-8"?>
<comments xmlns="http://schemas.openxmlformats.org/spreadsheetml/2006/main">
  <authors>
    <author>Félix Bompy</author>
  </authors>
  <commentList>
    <comment ref="L1" authorId="0">
      <text>
        <r>
          <rPr>
            <b/>
            <sz val="9"/>
            <color indexed="81"/>
            <rFont val="Calibri"/>
            <family val="2"/>
            <charset val="204"/>
          </rPr>
          <t>Félix Bompy:</t>
        </r>
        <r>
          <rPr>
            <sz val="9"/>
            <color indexed="81"/>
            <rFont val="Calibri"/>
            <family val="2"/>
            <charset val="204"/>
          </rPr>
          <t xml:space="preserve">
Code espèce : 3 premières lettre du genre et 3 premières de l'espèce. Exemple : Columbina passerina = COLPAS</t>
        </r>
      </text>
    </comment>
  </commentList>
</comments>
</file>

<file path=xl/sharedStrings.xml><?xml version="1.0" encoding="utf-8"?>
<sst xmlns="http://schemas.openxmlformats.org/spreadsheetml/2006/main" count="445" uniqueCount="278">
  <si>
    <t>Suivi du niveau de l'eau</t>
  </si>
  <si>
    <t>Protocole MANG - Fiche de suivi n°1</t>
  </si>
  <si>
    <t>Date</t>
  </si>
  <si>
    <t>Site</t>
  </si>
  <si>
    <t>Opérateur</t>
  </si>
  <si>
    <t>PIEZO-1</t>
  </si>
  <si>
    <t>Niveau de l'eau lu (cm)</t>
  </si>
  <si>
    <t>Eau ilbre au dessus / en dessous du sol</t>
  </si>
  <si>
    <t>IM</t>
  </si>
  <si>
    <t>Heure</t>
  </si>
  <si>
    <t>08h24</t>
  </si>
  <si>
    <t>Remarques</t>
  </si>
  <si>
    <t>Reference ou valeur de correction (cm)</t>
  </si>
  <si>
    <t>Niveau de l'eau corrigé (cm)</t>
  </si>
  <si>
    <t>Suivi de paramètres hydrologiques généraux</t>
  </si>
  <si>
    <t>Protocole MANG - Fiche de suivi n°2</t>
  </si>
  <si>
    <t>Profondeur de mesure (cm)</t>
  </si>
  <si>
    <t>Température (°C)</t>
  </si>
  <si>
    <t>Salinité</t>
  </si>
  <si>
    <t>Oxygène (mg/l)</t>
  </si>
  <si>
    <t>Station 1</t>
  </si>
  <si>
    <t>ensoleillement important</t>
  </si>
  <si>
    <t>O2 (ml/l)</t>
  </si>
  <si>
    <t>O2 (%)</t>
  </si>
  <si>
    <t>O2 (µmol/l)</t>
  </si>
  <si>
    <t>Suivi de la géomorphologie du site</t>
  </si>
  <si>
    <t>Protocole MANG - Fiche de suivi n°3</t>
  </si>
  <si>
    <t>Coordonnées/Référence GPS</t>
  </si>
  <si>
    <t>Habitat identifié</t>
  </si>
  <si>
    <t>Principales espèces structurantes</t>
  </si>
  <si>
    <t>Appréciation de l'habitat</t>
  </si>
  <si>
    <t>x</t>
  </si>
  <si>
    <t>y</t>
  </si>
  <si>
    <t>Id</t>
  </si>
  <si>
    <t>Bon état/Peu dégradé/Très dégradé</t>
  </si>
  <si>
    <t>N 14.58383°</t>
  </si>
  <si>
    <t>W 061.01577°</t>
  </si>
  <si>
    <t>MANH</t>
  </si>
  <si>
    <t>mangrove haute</t>
  </si>
  <si>
    <t>Palétuviers rouges et blanc</t>
  </si>
  <si>
    <t>Bon état</t>
  </si>
  <si>
    <t>observations de paruline jaune, présence de quelques déchets plastiques</t>
  </si>
  <si>
    <t>polygone</t>
  </si>
  <si>
    <t>RIVE</t>
  </si>
  <si>
    <t>rives de l'étang</t>
  </si>
  <si>
    <t>thelypteris, eleocharis</t>
  </si>
  <si>
    <t>Peu dégradé</t>
  </si>
  <si>
    <t>berges peu structurées, facilement érodables</t>
  </si>
  <si>
    <t>Coordonnées/Référence GPS (degrés decimaux)</t>
  </si>
  <si>
    <t>Suivi des EEE végétales</t>
  </si>
  <si>
    <t>Protocole MANG - Fiche de suivi n°4</t>
  </si>
  <si>
    <t>EEE identifiée</t>
  </si>
  <si>
    <t>Type de formation végétale</t>
  </si>
  <si>
    <t>Taille de la formation</t>
  </si>
  <si>
    <t>JAC1</t>
  </si>
  <si>
    <t>Eichhornia crassipes</t>
  </si>
  <si>
    <t>tapis recouvrant le lit d'un cours d'eau</t>
  </si>
  <si>
    <t>largeur cours d'eau : 10m / longueur jacinthe d'eau 30m</t>
  </si>
  <si>
    <t>pt GPS pris en amont de la formation / présence de tortues de floride sur les rives</t>
  </si>
  <si>
    <t>Suivi des EEE animales - piegeage et abondance relative</t>
  </si>
  <si>
    <t>Suivi des EEE animales - transect</t>
  </si>
  <si>
    <t>Protocole MANG - Fiche de suivi n°5</t>
  </si>
  <si>
    <t>Type de détection</t>
  </si>
  <si>
    <t>Nombre d'indivdus</t>
  </si>
  <si>
    <t>Classe d'age des individus</t>
  </si>
  <si>
    <t>Position observation / transect</t>
  </si>
  <si>
    <t>zone</t>
  </si>
  <si>
    <t>à vue</t>
  </si>
  <si>
    <t>écoute</t>
  </si>
  <si>
    <t>au piège</t>
  </si>
  <si>
    <t>Id-GPS</t>
  </si>
  <si>
    <t>Id-transect</t>
  </si>
  <si>
    <t>RN1</t>
  </si>
  <si>
    <t>Mangrove1</t>
  </si>
  <si>
    <t>Rattus negrus</t>
  </si>
  <si>
    <t>X</t>
  </si>
  <si>
    <t>adultes</t>
  </si>
  <si>
    <t>2 crabes (Uca sp.) également piégés</t>
  </si>
  <si>
    <t>RT1</t>
  </si>
  <si>
    <t>PrairieA</t>
  </si>
  <si>
    <t>Rusa timorensis</t>
  </si>
  <si>
    <t>3 mâles, 2 femelles</t>
  </si>
  <si>
    <t>N 14.63483°</t>
  </si>
  <si>
    <t>W 061.07577°</t>
  </si>
  <si>
    <t>HA1</t>
  </si>
  <si>
    <t>ParkingA</t>
  </si>
  <si>
    <t>Herpestes auropunctatus</t>
  </si>
  <si>
    <t>?</t>
  </si>
  <si>
    <t>position observateur = distance départ transect - observateur</t>
  </si>
  <si>
    <t>azimut observateur = azimut observateur - EEE / Nord</t>
  </si>
  <si>
    <t>distance observateur = distance observateur - EEE</t>
  </si>
  <si>
    <t>distance ortho estimée = distance orthogonale EEE - transect estimée au jugé</t>
  </si>
  <si>
    <t>distance ortho calculée</t>
  </si>
  <si>
    <t>azimut tansect (°N)</t>
  </si>
  <si>
    <t>position observateur / début du transect (m)</t>
  </si>
  <si>
    <t>longueur transect (m)</t>
  </si>
  <si>
    <t>distance observateur EEE (m)</t>
  </si>
  <si>
    <t>classe distance ortho estimee (m)</t>
  </si>
  <si>
    <t>5-10</t>
  </si>
  <si>
    <t>azimut observateur-EEE (°N)</t>
  </si>
  <si>
    <t>distance début transect projection EEE (m)</t>
  </si>
  <si>
    <t>projection EEE sur transect ?</t>
  </si>
  <si>
    <t>Suivi des Usages et de la fréquentation</t>
  </si>
  <si>
    <t>Protocole MANG - Fiche de suivi n°7</t>
  </si>
  <si>
    <t>Site/Zone de suivi</t>
  </si>
  <si>
    <t>13h00</t>
  </si>
  <si>
    <t>Parking A</t>
  </si>
  <si>
    <t>FB</t>
  </si>
  <si>
    <t>Suivi des Déchets et décharges sauvages / zone</t>
  </si>
  <si>
    <t>Protocole MANG - Fiche de suivi n°8</t>
  </si>
  <si>
    <t>Heures de collecte</t>
  </si>
  <si>
    <t>Zone de suivi</t>
  </si>
  <si>
    <t>Poids de déchets (kg)</t>
  </si>
  <si>
    <t>Nombre d'agents</t>
  </si>
  <si>
    <t>Responsable</t>
  </si>
  <si>
    <t>début</t>
  </si>
  <si>
    <t>fin</t>
  </si>
  <si>
    <t>TV</t>
  </si>
  <si>
    <t>VR</t>
  </si>
  <si>
    <t>PC</t>
  </si>
  <si>
    <t>10h00</t>
  </si>
  <si>
    <t>1 VHU</t>
  </si>
  <si>
    <t>TV = Tout Venant ; VR = Verre ; PC = papier Carton</t>
  </si>
  <si>
    <t>id</t>
  </si>
  <si>
    <t>DECH1</t>
  </si>
  <si>
    <t>Poids total (kg)</t>
  </si>
  <si>
    <t>Coordonnées GPS decharge sauvage</t>
  </si>
  <si>
    <t>Mois</t>
  </si>
  <si>
    <t>Année</t>
  </si>
  <si>
    <t>Année-Mois</t>
  </si>
  <si>
    <t>Nombre VI</t>
  </si>
  <si>
    <t>Nombre VC</t>
  </si>
  <si>
    <t>Heure de début de comptage</t>
  </si>
  <si>
    <t>Heure de fin de comptage</t>
  </si>
  <si>
    <t>Temps de comptage (heure)</t>
  </si>
  <si>
    <t>Nombre de passants</t>
  </si>
  <si>
    <t>Nombre de passants par heure</t>
  </si>
  <si>
    <t>Nombre Personnes installées</t>
  </si>
  <si>
    <t>Nombre d'individus</t>
  </si>
  <si>
    <t>Densité estimée (%)</t>
  </si>
  <si>
    <t>Densité calculée (/m2)</t>
  </si>
  <si>
    <t>Suivi des EEE végétales - Transect à Aire Variable</t>
  </si>
  <si>
    <t xml:space="preserve">EEE ciblée : </t>
  </si>
  <si>
    <t>N° cellule</t>
  </si>
  <si>
    <t>Nombre d'individus EEE ciblé</t>
  </si>
  <si>
    <t>Acacia mangium</t>
  </si>
  <si>
    <t>Longueur transect (m) :</t>
  </si>
  <si>
    <t>Largeur cellule (m) :</t>
  </si>
  <si>
    <t>Nb cellule</t>
  </si>
  <si>
    <t>Largeur cellule (m)</t>
  </si>
  <si>
    <t>Surface cellule (m2)</t>
  </si>
  <si>
    <t>Total</t>
  </si>
  <si>
    <t>Densité individus (/m2)</t>
  </si>
  <si>
    <t>Desnité individus (/ha)</t>
  </si>
  <si>
    <t>Suivi des EEE animales - abondance relative</t>
  </si>
  <si>
    <t>Sites</t>
  </si>
  <si>
    <t>A</t>
  </si>
  <si>
    <t>Passage</t>
  </si>
  <si>
    <t>…</t>
  </si>
  <si>
    <t>B</t>
  </si>
  <si>
    <t>Campagnes</t>
  </si>
  <si>
    <t>C</t>
  </si>
  <si>
    <t>D</t>
  </si>
  <si>
    <t>NS</t>
  </si>
  <si>
    <t>dessus</t>
  </si>
  <si>
    <t>dessous</t>
  </si>
  <si>
    <t>Precipitations des 24h</t>
  </si>
  <si>
    <t>fortes/moyennes/faibles = 1/2/3</t>
  </si>
  <si>
    <t>Marée</t>
  </si>
  <si>
    <t>flot/jusant/étaleBM/étaleHM = 1/2/3/4</t>
  </si>
  <si>
    <t>mesure en flot, mesure de référence au haut du piezomètre, peu de clapot au moment de la lecture</t>
  </si>
  <si>
    <t>Precipitations des 24h (fortes/moyennes/faibles=1/2/3)</t>
  </si>
  <si>
    <t>Marée (flot/jusant/étaleBM/étaleHM = 1/2/3/4)</t>
  </si>
  <si>
    <t>Surface estimée (m2)</t>
  </si>
  <si>
    <t>Nombre VL</t>
  </si>
  <si>
    <t>3 bus env. 50 pers. 1 VHU, déchets nombreux</t>
  </si>
  <si>
    <t>D3E</t>
  </si>
  <si>
    <t>Nom observateur</t>
  </si>
  <si>
    <t>Nom circuit</t>
  </si>
  <si>
    <t>N° de passage</t>
  </si>
  <si>
    <t>nuages</t>
  </si>
  <si>
    <t>pluie</t>
  </si>
  <si>
    <t>vent</t>
  </si>
  <si>
    <t>visibilité</t>
  </si>
  <si>
    <t>N° point</t>
  </si>
  <si>
    <t>heure début</t>
  </si>
  <si>
    <t>heure fin</t>
  </si>
  <si>
    <t>&lt; 25m</t>
  </si>
  <si>
    <t>&gt; 100m</t>
  </si>
  <si>
    <t>vol</t>
  </si>
  <si>
    <t>Auditif</t>
  </si>
  <si>
    <t>Visuel</t>
  </si>
  <si>
    <t>Gilles Leblond</t>
  </si>
  <si>
    <t>GRANDS FONDS 1</t>
  </si>
  <si>
    <t>GS45</t>
  </si>
  <si>
    <t>6H00</t>
  </si>
  <si>
    <t>6h20</t>
  </si>
  <si>
    <t>COLPAS</t>
  </si>
  <si>
    <t>ZENAUR</t>
  </si>
  <si>
    <t>SALALB</t>
  </si>
  <si>
    <t>DENPET</t>
  </si>
  <si>
    <t>TYRDOM</t>
  </si>
  <si>
    <t>DENPLU</t>
  </si>
  <si>
    <t>N° transect</t>
  </si>
  <si>
    <t>N° passage</t>
  </si>
  <si>
    <t>Heure contact</t>
  </si>
  <si>
    <t>Droit</t>
  </si>
  <si>
    <t>Gauche</t>
  </si>
  <si>
    <t>1A</t>
  </si>
  <si>
    <t>P1</t>
  </si>
  <si>
    <t>P2</t>
  </si>
  <si>
    <t>P3</t>
  </si>
  <si>
    <t>P4</t>
  </si>
  <si>
    <t>P5</t>
  </si>
  <si>
    <t>Exemple de fiche de description renseignée</t>
  </si>
  <si>
    <t>Nom circuit : SAN 1 : Surface : 621 ha   Longueur</t>
  </si>
  <si>
    <t>lieu-dit: Douville</t>
  </si>
  <si>
    <t>n°point</t>
  </si>
  <si>
    <t>coordonnées GPS (WGS84, UTM 20 N)</t>
  </si>
  <si>
    <t>X (latitude)</t>
  </si>
  <si>
    <t>Y (longitude)</t>
  </si>
  <si>
    <t>Altitude (m)</t>
  </si>
  <si>
    <t>Habitat principal</t>
  </si>
  <si>
    <t>Description</t>
  </si>
  <si>
    <t>672378,76</t>
  </si>
  <si>
    <t>1795720,51</t>
  </si>
  <si>
    <t>Formation arborée sur terres agricoles</t>
  </si>
  <si>
    <t>75% forêt, 25% prairie</t>
  </si>
  <si>
    <t>GS44</t>
  </si>
  <si>
    <t>673099,50</t>
  </si>
  <si>
    <t>1796934,95</t>
  </si>
  <si>
    <t>habitations</t>
  </si>
  <si>
    <t>20% bati,30% jardins, 35% boisements, 10% prairie, 5% mare</t>
  </si>
  <si>
    <t>GS42</t>
  </si>
  <si>
    <t>672625,35</t>
  </si>
  <si>
    <t>1797639,29</t>
  </si>
  <si>
    <t>45% forêt, 1% bati, 3% route, 51% prairie</t>
  </si>
  <si>
    <t>GS41</t>
  </si>
  <si>
    <t>672106,63</t>
  </si>
  <si>
    <t>1797680,22</t>
  </si>
  <si>
    <t>50% forêt, 3% route, 2% arbres, 45% prairie.</t>
  </si>
  <si>
    <t>GS40</t>
  </si>
  <si>
    <t>671492,95</t>
  </si>
  <si>
    <t>1797565,54</t>
  </si>
  <si>
    <t>Terres agricoles</t>
  </si>
  <si>
    <t>10% bati, 20% jardins, 35% forêt, 35% prairie</t>
  </si>
  <si>
    <t>GS38</t>
  </si>
  <si>
    <t>670357,89</t>
  </si>
  <si>
    <t>1797690,33</t>
  </si>
  <si>
    <t>1% bati, 5% jardins, 1% carrière, 45% prairie, 3% friches, 45% boisements</t>
  </si>
  <si>
    <t>GS37</t>
  </si>
  <si>
    <t>669715,23</t>
  </si>
  <si>
    <t>1798013,13</t>
  </si>
  <si>
    <t xml:space="preserve">60% forêt, 2% carrière, 38% prairie </t>
  </si>
  <si>
    <t>GC47</t>
  </si>
  <si>
    <t>669350,85</t>
  </si>
  <si>
    <t>1799937,02</t>
  </si>
  <si>
    <t>1% bati, 1% route, 70% forêt, 28%% prairie</t>
  </si>
  <si>
    <t>GC42</t>
  </si>
  <si>
    <t>669576,78</t>
  </si>
  <si>
    <t>1799507,99</t>
  </si>
  <si>
    <t>0,5% bati, 1% route, 50% forêt, 3,5% arbres, 45% prairie</t>
  </si>
  <si>
    <t>GC48</t>
  </si>
  <si>
    <t>670101,86</t>
  </si>
  <si>
    <t>1799728,99</t>
  </si>
  <si>
    <t>0,5% bati, 1% route, 81% forêt, 17,5% prairie</t>
  </si>
  <si>
    <t>Nom Circuit</t>
  </si>
  <si>
    <t>Surface zone étude (ha)</t>
  </si>
  <si>
    <t>Longueur transect (ha)</t>
  </si>
  <si>
    <t>Commune:</t>
  </si>
  <si>
    <t>Lieu-dit:</t>
  </si>
  <si>
    <t>1 à 3</t>
  </si>
  <si>
    <t>25 à 100m</t>
  </si>
  <si>
    <t>En vol</t>
  </si>
  <si>
    <t>Code département</t>
  </si>
  <si>
    <t>commune: Sainte-Anne</t>
  </si>
  <si>
    <t>Nombre de contacts par classes de distance</t>
  </si>
  <si>
    <t>Code Espèce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</si>
</sst>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6"/>
      <color theme="1"/>
      <name val="Calibri"/>
      <scheme val="minor"/>
    </font>
    <font>
      <b/>
      <sz val="10"/>
      <color theme="0"/>
      <name val="Calibri"/>
      <scheme val="minor"/>
    </font>
    <font>
      <sz val="10"/>
      <color theme="1"/>
      <name val="Calibri"/>
      <family val="2"/>
      <charset val="204"/>
      <scheme val="minor"/>
    </font>
    <font>
      <sz val="16"/>
      <color rgb="FF000000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rgb="FFFFFFFF"/>
      <name val="Calibri"/>
      <scheme val="minor"/>
    </font>
    <font>
      <sz val="10"/>
      <color rgb="FF000000"/>
      <name val="Calibri"/>
      <family val="2"/>
      <charset val="204"/>
      <scheme val="minor"/>
    </font>
    <font>
      <b/>
      <sz val="9"/>
      <color indexed="81"/>
      <name val="Calibri"/>
      <family val="2"/>
      <charset val="204"/>
    </font>
    <font>
      <sz val="9"/>
      <color indexed="81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theme="8"/>
      </patternFill>
    </fill>
    <fill>
      <patternFill patternType="solid">
        <fgColor theme="2" tint="-0.499984740745262"/>
        <bgColor theme="8"/>
      </patternFill>
    </fill>
    <fill>
      <patternFill patternType="solid">
        <fgColor rgb="FF008000"/>
        <bgColor theme="8"/>
      </patternFill>
    </fill>
    <fill>
      <patternFill patternType="solid">
        <fgColor rgb="FFC1C301"/>
        <bgColor theme="8"/>
      </patternFill>
    </fill>
    <fill>
      <patternFill patternType="solid">
        <fgColor theme="3"/>
        <bgColor theme="8"/>
      </patternFill>
    </fill>
    <fill>
      <patternFill patternType="solid">
        <fgColor rgb="FFDCE6F1"/>
        <bgColor rgb="FF000000"/>
      </patternFill>
    </fill>
    <fill>
      <patternFill patternType="solid">
        <fgColor rgb="FF4BACC6"/>
        <bgColor rgb="FF4BACC6"/>
      </patternFill>
    </fill>
    <fill>
      <patternFill patternType="solid">
        <fgColor rgb="FFBFBFBF"/>
        <bgColor rgb="FFDAEEF3"/>
      </patternFill>
    </fill>
    <fill>
      <patternFill patternType="solid">
        <fgColor theme="1" tint="0.499984740745262"/>
        <bgColor theme="8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2CDDC"/>
      </left>
      <right/>
      <top/>
      <bottom/>
      <diagonal/>
    </border>
    <border>
      <left style="thin">
        <color rgb="FF92CDDC"/>
      </left>
      <right/>
      <top style="thin">
        <color rgb="FF92CDDC"/>
      </top>
      <bottom style="thin">
        <color rgb="FF92CDDC"/>
      </bottom>
      <diagonal/>
    </border>
    <border>
      <left/>
      <right/>
      <top style="thin">
        <color rgb="FF92CDDC"/>
      </top>
      <bottom style="thin">
        <color rgb="FF92CDDC"/>
      </bottom>
      <diagonal/>
    </border>
    <border>
      <left/>
      <right style="thin">
        <color rgb="FF92CDDC"/>
      </right>
      <top style="thin">
        <color rgb="FF92CDDC"/>
      </top>
      <bottom style="thin">
        <color rgb="FF92CDDC"/>
      </bottom>
      <diagonal/>
    </border>
    <border>
      <left/>
      <right/>
      <top style="thin">
        <color rgb="FF92CDDC"/>
      </top>
      <bottom/>
      <diagonal/>
    </border>
    <border>
      <left style="thin">
        <color theme="8" tint="0.39997558519241921"/>
      </left>
      <right style="thin">
        <color auto="1"/>
      </right>
      <top style="thin">
        <color theme="8" tint="0.39997558519241921"/>
      </top>
      <bottom style="thin">
        <color auto="1"/>
      </bottom>
      <diagonal/>
    </border>
    <border>
      <left style="thin">
        <color theme="8" tint="0.3999755851924192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8" tint="0.39997558519241921"/>
      </top>
      <bottom style="thin">
        <color auto="1"/>
      </bottom>
      <diagonal/>
    </border>
    <border>
      <left/>
      <right/>
      <top style="thin">
        <color theme="8" tint="0.39997558519241921"/>
      </top>
      <bottom style="thin">
        <color auto="1"/>
      </bottom>
      <diagonal/>
    </border>
    <border>
      <left/>
      <right style="thin">
        <color auto="1"/>
      </right>
      <top style="thin">
        <color theme="8" tint="0.3999755851924192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92CDDC"/>
      </left>
      <right style="thin">
        <color rgb="FF92CDDC"/>
      </right>
      <top style="thin">
        <color rgb="FF92CDDC"/>
      </top>
      <bottom style="thin">
        <color rgb="FF92CDDC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92CDDC"/>
      </right>
      <top style="medium">
        <color auto="1"/>
      </top>
      <bottom style="thin">
        <color rgb="FF92CDDC"/>
      </bottom>
      <diagonal/>
    </border>
    <border>
      <left style="thin">
        <color rgb="FF92CDDC"/>
      </left>
      <right style="thin">
        <color rgb="FF92CDDC"/>
      </right>
      <top style="medium">
        <color auto="1"/>
      </top>
      <bottom style="thin">
        <color rgb="FF92CDDC"/>
      </bottom>
      <diagonal/>
    </border>
    <border>
      <left style="thin">
        <color rgb="FF92CDDC"/>
      </left>
      <right style="medium">
        <color auto="1"/>
      </right>
      <top style="medium">
        <color auto="1"/>
      </top>
      <bottom style="thin">
        <color rgb="FF92CDDC"/>
      </bottom>
      <diagonal/>
    </border>
    <border>
      <left style="medium">
        <color auto="1"/>
      </left>
      <right style="thin">
        <color rgb="FF92CDDC"/>
      </right>
      <top style="thin">
        <color rgb="FF92CDDC"/>
      </top>
      <bottom style="thin">
        <color rgb="FF92CDDC"/>
      </bottom>
      <diagonal/>
    </border>
    <border>
      <left style="thin">
        <color rgb="FF92CDDC"/>
      </left>
      <right style="medium">
        <color auto="1"/>
      </right>
      <top style="thin">
        <color rgb="FF92CDDC"/>
      </top>
      <bottom style="thin">
        <color rgb="FF92CDDC"/>
      </bottom>
      <diagonal/>
    </border>
    <border>
      <left style="medium">
        <color auto="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 style="medium">
        <color auto="1"/>
      </right>
      <top style="thin">
        <color theme="8" tint="0.39997558519241921"/>
      </top>
      <bottom/>
      <diagonal/>
    </border>
    <border>
      <left style="medium">
        <color auto="1"/>
      </left>
      <right/>
      <top style="thin">
        <color theme="8" tint="0.39997558519241921"/>
      </top>
      <bottom style="medium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medium">
        <color auto="1"/>
      </bottom>
      <diagonal/>
    </border>
    <border>
      <left style="thin">
        <color theme="8" tint="0.39997558519241921"/>
      </left>
      <right style="medium">
        <color auto="1"/>
      </right>
      <top style="thin">
        <color theme="8" tint="0.399975585192419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7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0" fillId="4" borderId="3" xfId="0" applyFont="1" applyFill="1" applyBorder="1"/>
    <xf numFmtId="0" fontId="0" fillId="4" borderId="4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4" borderId="2" xfId="0" applyFont="1" applyFill="1" applyBorder="1"/>
    <xf numFmtId="0" fontId="6" fillId="2" borderId="0" xfId="1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2" borderId="0" xfId="12" applyFont="1"/>
    <xf numFmtId="2" fontId="6" fillId="2" borderId="0" xfId="12" applyNumberFormat="1" applyFont="1"/>
    <xf numFmtId="2" fontId="8" fillId="6" borderId="0" xfId="0" applyNumberFormat="1" applyFont="1" applyFill="1" applyAlignment="1">
      <alignment horizontal="center" vertical="center"/>
    </xf>
    <xf numFmtId="2" fontId="0" fillId="0" borderId="3" xfId="0" applyNumberFormat="1" applyFont="1" applyBorder="1"/>
    <xf numFmtId="2" fontId="0" fillId="4" borderId="3" xfId="0" applyNumberFormat="1" applyFont="1" applyFill="1" applyBorder="1"/>
    <xf numFmtId="2" fontId="0" fillId="0" borderId="0" xfId="0" applyNumberFormat="1"/>
    <xf numFmtId="0" fontId="8" fillId="5" borderId="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4" fontId="8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14" fontId="8" fillId="5" borderId="0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14" fontId="8" fillId="5" borderId="5" xfId="0" applyNumberFormat="1" applyFont="1" applyFill="1" applyBorder="1" applyAlignment="1">
      <alignment horizontal="center" vertical="center"/>
    </xf>
    <xf numFmtId="0" fontId="8" fillId="5" borderId="0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20" fontId="8" fillId="5" borderId="0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2" fontId="7" fillId="7" borderId="3" xfId="0" applyNumberFormat="1" applyFont="1" applyFill="1" applyBorder="1" applyAlignment="1">
      <alignment horizontal="center" vertical="center" wrapText="1"/>
    </xf>
    <xf numFmtId="9" fontId="8" fillId="6" borderId="0" xfId="0" applyNumberFormat="1" applyFont="1" applyFill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9" fillId="12" borderId="0" xfId="0" applyFont="1" applyFill="1"/>
    <xf numFmtId="0" fontId="10" fillId="0" borderId="0" xfId="0" applyFont="1"/>
    <xf numFmtId="0" fontId="11" fillId="13" borderId="9" xfId="0" applyFont="1" applyFill="1" applyBorder="1" applyAlignment="1">
      <alignment horizontal="center" vertical="center" wrapText="1"/>
    </xf>
    <xf numFmtId="1" fontId="12" fillId="14" borderId="13" xfId="0" applyNumberFormat="1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165" fontId="12" fillId="14" borderId="1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4" fontId="7" fillId="3" borderId="16" xfId="0" applyNumberFormat="1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7" fontId="7" fillId="3" borderId="17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/>
    </xf>
    <xf numFmtId="0" fontId="11" fillId="13" borderId="26" xfId="0" applyFont="1" applyFill="1" applyBorder="1" applyAlignment="1">
      <alignment horizontal="center" vertical="center" wrapText="1"/>
    </xf>
    <xf numFmtId="0" fontId="11" fillId="13" borderId="26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0" fillId="16" borderId="27" xfId="0" applyFill="1" applyBorder="1" applyAlignment="1">
      <alignment horizontal="center"/>
    </xf>
    <xf numFmtId="49" fontId="0" fillId="16" borderId="21" xfId="0" applyNumberFormat="1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16" borderId="21" xfId="0" applyFill="1" applyBorder="1"/>
    <xf numFmtId="0" fontId="0" fillId="16" borderId="28" xfId="0" applyFill="1" applyBorder="1"/>
    <xf numFmtId="0" fontId="0" fillId="16" borderId="22" xfId="0" applyFill="1" applyBorder="1" applyAlignment="1">
      <alignment horizontal="center"/>
    </xf>
    <xf numFmtId="49" fontId="0" fillId="16" borderId="16" xfId="0" applyNumberFormat="1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16" borderId="16" xfId="0" applyFill="1" applyBorder="1"/>
    <xf numFmtId="0" fontId="0" fillId="16" borderId="23" xfId="0" applyFill="1" applyBorder="1"/>
    <xf numFmtId="0" fontId="0" fillId="16" borderId="24" xfId="0" applyFill="1" applyBorder="1" applyAlignment="1">
      <alignment horizontal="center"/>
    </xf>
    <xf numFmtId="49" fontId="0" fillId="16" borderId="25" xfId="0" applyNumberFormat="1" applyFill="1" applyBorder="1" applyAlignment="1">
      <alignment horizontal="center"/>
    </xf>
    <xf numFmtId="0" fontId="0" fillId="16" borderId="25" xfId="0" applyFill="1" applyBorder="1" applyAlignment="1">
      <alignment horizontal="center"/>
    </xf>
    <xf numFmtId="0" fontId="0" fillId="0" borderId="5" xfId="0" applyFont="1" applyBorder="1"/>
    <xf numFmtId="0" fontId="11" fillId="13" borderId="29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vertical="center" wrapText="1"/>
    </xf>
    <xf numFmtId="0" fontId="11" fillId="13" borderId="33" xfId="0" applyFont="1" applyFill="1" applyBorder="1" applyAlignment="1">
      <alignment horizontal="center" vertical="center" wrapText="1"/>
    </xf>
    <xf numFmtId="0" fontId="0" fillId="4" borderId="34" xfId="0" applyFont="1" applyFill="1" applyBorder="1"/>
    <xf numFmtId="0" fontId="0" fillId="4" borderId="35" xfId="0" applyFont="1" applyFill="1" applyBorder="1"/>
    <xf numFmtId="0" fontId="0" fillId="0" borderId="34" xfId="0" applyFont="1" applyBorder="1"/>
    <xf numFmtId="0" fontId="0" fillId="0" borderId="35" xfId="0" applyFont="1" applyBorder="1"/>
    <xf numFmtId="0" fontId="0" fillId="4" borderId="36" xfId="0" applyFont="1" applyFill="1" applyBorder="1"/>
    <xf numFmtId="0" fontId="0" fillId="4" borderId="37" xfId="0" applyFont="1" applyFill="1" applyBorder="1"/>
    <xf numFmtId="0" fontId="0" fillId="4" borderId="38" xfId="0" applyFont="1" applyFill="1" applyBorder="1"/>
    <xf numFmtId="0" fontId="11" fillId="13" borderId="29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center" vertical="center" wrapText="1"/>
    </xf>
    <xf numFmtId="0" fontId="11" fillId="13" borderId="32" xfId="0" applyFont="1" applyFill="1" applyBorder="1" applyAlignment="1">
      <alignment horizontal="center" vertical="center" wrapText="1"/>
    </xf>
    <xf numFmtId="0" fontId="0" fillId="16" borderId="25" xfId="0" applyFill="1" applyBorder="1"/>
    <xf numFmtId="0" fontId="0" fillId="16" borderId="39" xfId="0" applyFill="1" applyBorder="1"/>
  </cellXfs>
  <cellStyles count="77">
    <cellStyle name="20 % - Accent1" xfId="1" builtinId="30"/>
    <cellStyle name="20 % - Accent1 2" xfId="12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50" zoomScaleNormal="150" zoomScalePageLayoutView="150" workbookViewId="0">
      <selection activeCell="K1" sqref="K1:K1048576"/>
    </sheetView>
  </sheetViews>
  <sheetFormatPr baseColWidth="10" defaultRowHeight="15" x14ac:dyDescent="0"/>
  <cols>
    <col min="1" max="2" width="10.5" customWidth="1"/>
    <col min="3" max="4" width="7.6640625" customWidth="1"/>
    <col min="5" max="5" width="10.5" customWidth="1"/>
    <col min="6" max="6" width="9.6640625" customWidth="1"/>
    <col min="7" max="7" width="18.6640625" bestFit="1" customWidth="1"/>
    <col min="8" max="8" width="15.1640625" customWidth="1"/>
    <col min="9" max="9" width="8.5" bestFit="1" customWidth="1"/>
    <col min="10" max="10" width="24.1640625" bestFit="1" customWidth="1"/>
    <col min="11" max="11" width="29" customWidth="1"/>
    <col min="12" max="12" width="55.1640625" customWidth="1"/>
  </cols>
  <sheetData>
    <row r="1" spans="1:12" ht="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2" ht="42">
      <c r="A4" s="8" t="s">
        <v>2</v>
      </c>
      <c r="B4" s="9" t="s">
        <v>9</v>
      </c>
      <c r="C4" s="9" t="s">
        <v>3</v>
      </c>
      <c r="D4" s="66" t="s">
        <v>7</v>
      </c>
      <c r="E4" s="66"/>
      <c r="F4" s="9" t="s">
        <v>6</v>
      </c>
      <c r="G4" s="9" t="s">
        <v>12</v>
      </c>
      <c r="H4" s="43" t="s">
        <v>13</v>
      </c>
      <c r="I4" s="10" t="s">
        <v>4</v>
      </c>
      <c r="J4" s="10" t="s">
        <v>166</v>
      </c>
      <c r="K4" s="10" t="s">
        <v>168</v>
      </c>
      <c r="L4" s="10" t="s">
        <v>11</v>
      </c>
    </row>
    <row r="5" spans="1:12" ht="23" customHeight="1">
      <c r="A5" s="8"/>
      <c r="B5" s="9"/>
      <c r="C5" s="9"/>
      <c r="D5" s="61" t="s">
        <v>164</v>
      </c>
      <c r="E5" s="61" t="s">
        <v>165</v>
      </c>
      <c r="F5" s="9"/>
      <c r="G5" s="9"/>
      <c r="H5" s="43"/>
      <c r="I5" s="10"/>
      <c r="J5" s="62" t="s">
        <v>167</v>
      </c>
      <c r="K5" s="62" t="s">
        <v>169</v>
      </c>
      <c r="L5" s="10"/>
    </row>
    <row r="6" spans="1:12" ht="30" customHeight="1">
      <c r="A6" s="11">
        <v>42665</v>
      </c>
      <c r="B6" s="15" t="s">
        <v>10</v>
      </c>
      <c r="C6" s="12" t="s">
        <v>5</v>
      </c>
      <c r="D6" s="12"/>
      <c r="E6" s="12">
        <v>1</v>
      </c>
      <c r="F6" s="12">
        <v>75</v>
      </c>
      <c r="G6" s="12">
        <v>50</v>
      </c>
      <c r="H6" s="12">
        <f>G6-F6</f>
        <v>-25</v>
      </c>
      <c r="I6" s="13" t="s">
        <v>8</v>
      </c>
      <c r="J6" s="16">
        <v>2</v>
      </c>
      <c r="K6" s="16">
        <v>1</v>
      </c>
      <c r="L6" s="63" t="s">
        <v>170</v>
      </c>
    </row>
    <row r="7" spans="1:12" ht="30" customHeight="1">
      <c r="A7" s="3"/>
      <c r="B7" s="4"/>
      <c r="C7" s="4"/>
      <c r="D7" s="4"/>
      <c r="E7" s="4"/>
      <c r="F7" s="4"/>
      <c r="G7" s="4"/>
      <c r="H7" s="4"/>
      <c r="I7" s="5"/>
      <c r="J7" s="5"/>
      <c r="K7" s="5"/>
      <c r="L7" s="5"/>
    </row>
    <row r="8" spans="1:12" ht="30" customHeight="1">
      <c r="A8" s="6"/>
      <c r="B8" s="1"/>
      <c r="C8" s="1"/>
      <c r="D8" s="1"/>
      <c r="E8" s="1"/>
      <c r="F8" s="1"/>
      <c r="G8" s="1"/>
      <c r="H8" s="1"/>
      <c r="I8" s="2"/>
      <c r="J8" s="2"/>
      <c r="K8" s="2"/>
      <c r="L8" s="2"/>
    </row>
    <row r="9" spans="1:12" ht="30" customHeight="1">
      <c r="A9" s="3"/>
      <c r="B9" s="4"/>
      <c r="C9" s="4"/>
      <c r="D9" s="4"/>
      <c r="E9" s="4"/>
      <c r="F9" s="4"/>
      <c r="G9" s="4"/>
      <c r="H9" s="4"/>
      <c r="I9" s="5"/>
      <c r="J9" s="5"/>
      <c r="K9" s="5"/>
      <c r="L9" s="5"/>
    </row>
    <row r="10" spans="1:12" ht="30" customHeight="1">
      <c r="A10" s="6"/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</row>
    <row r="11" spans="1:12" ht="30" customHeight="1">
      <c r="A11" s="3"/>
      <c r="B11" s="4"/>
      <c r="C11" s="4"/>
      <c r="D11" s="4"/>
      <c r="E11" s="4"/>
      <c r="F11" s="4"/>
      <c r="G11" s="4"/>
      <c r="H11" s="4"/>
      <c r="I11" s="5"/>
      <c r="J11" s="5"/>
      <c r="K11" s="5"/>
      <c r="L11" s="5"/>
    </row>
    <row r="12" spans="1:12" ht="30" customHeight="1">
      <c r="A12" s="6"/>
      <c r="B12" s="1"/>
      <c r="C12" s="1"/>
      <c r="D12" s="1"/>
      <c r="E12" s="1"/>
      <c r="F12" s="1"/>
      <c r="G12" s="1"/>
      <c r="H12" s="1"/>
      <c r="I12" s="2"/>
      <c r="J12" s="2"/>
      <c r="K12" s="2"/>
      <c r="L12" s="2"/>
    </row>
    <row r="13" spans="1:12" ht="30" customHeight="1">
      <c r="A13" s="3"/>
      <c r="B13" s="4"/>
      <c r="C13" s="4"/>
      <c r="D13" s="4"/>
      <c r="E13" s="4"/>
      <c r="F13" s="4"/>
      <c r="G13" s="4"/>
      <c r="H13" s="4"/>
      <c r="I13" s="5"/>
      <c r="J13" s="5"/>
      <c r="K13" s="5"/>
      <c r="L13" s="5"/>
    </row>
    <row r="14" spans="1:12" ht="30" customHeight="1">
      <c r="A14" s="6"/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</row>
    <row r="15" spans="1:12" ht="30" customHeight="1">
      <c r="A15" s="3"/>
      <c r="B15" s="4"/>
      <c r="C15" s="4"/>
      <c r="D15" s="4"/>
      <c r="E15" s="4"/>
      <c r="F15" s="4"/>
      <c r="G15" s="4"/>
      <c r="H15" s="4"/>
      <c r="I15" s="5"/>
      <c r="J15" s="5"/>
      <c r="K15" s="5"/>
      <c r="L15" s="5"/>
    </row>
    <row r="16" spans="1:12" ht="30" customHeight="1">
      <c r="A16" s="6"/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</row>
  </sheetData>
  <mergeCells count="1">
    <mergeCell ref="D4:E4"/>
  </mergeCells>
  <phoneticPr fontId="3" type="noConversion"/>
  <pageMargins left="0.75" right="0.75" top="1" bottom="1" header="0.5" footer="0.5"/>
  <pageSetup paperSize="9" orientation="landscape" horizontalDpi="4294967292" verticalDpi="4294967292"/>
  <headerFooter>
    <oddHeader>&amp;C&amp;G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C1" zoomScale="150" zoomScaleNormal="150" zoomScalePageLayoutView="150" workbookViewId="0">
      <selection activeCell="F6" sqref="F6"/>
    </sheetView>
  </sheetViews>
  <sheetFormatPr baseColWidth="10" defaultRowHeight="15" x14ac:dyDescent="0"/>
  <sheetData>
    <row r="1" spans="1:22" ht="20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0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4" spans="1:22" ht="28">
      <c r="A4" s="8" t="s">
        <v>2</v>
      </c>
      <c r="B4" s="67" t="s">
        <v>27</v>
      </c>
      <c r="C4" s="66"/>
      <c r="D4" s="66"/>
      <c r="E4" s="25"/>
      <c r="F4" s="25"/>
      <c r="G4" s="25"/>
      <c r="H4" s="66" t="s">
        <v>65</v>
      </c>
      <c r="I4" s="66"/>
      <c r="J4" s="66"/>
      <c r="K4" s="68"/>
      <c r="L4" s="9"/>
      <c r="M4" s="9"/>
      <c r="N4" s="9"/>
      <c r="O4" s="8" t="s">
        <v>51</v>
      </c>
      <c r="P4" s="67" t="s">
        <v>62</v>
      </c>
      <c r="Q4" s="66"/>
      <c r="R4" s="68"/>
      <c r="S4" s="8" t="s">
        <v>63</v>
      </c>
      <c r="T4" s="8" t="s">
        <v>64</v>
      </c>
      <c r="U4" s="8" t="s">
        <v>4</v>
      </c>
      <c r="V4" s="8" t="s">
        <v>11</v>
      </c>
    </row>
    <row r="5" spans="1:22" ht="70">
      <c r="A5" s="8"/>
      <c r="B5" s="8" t="s">
        <v>31</v>
      </c>
      <c r="C5" s="8" t="s">
        <v>32</v>
      </c>
      <c r="D5" s="8" t="s">
        <v>70</v>
      </c>
      <c r="E5" s="8" t="s">
        <v>71</v>
      </c>
      <c r="F5" s="8" t="s">
        <v>93</v>
      </c>
      <c r="G5" s="8" t="s">
        <v>95</v>
      </c>
      <c r="H5" s="8" t="s">
        <v>94</v>
      </c>
      <c r="I5" s="8" t="s">
        <v>96</v>
      </c>
      <c r="J5" s="8" t="s">
        <v>99</v>
      </c>
      <c r="K5" s="8" t="s">
        <v>97</v>
      </c>
      <c r="L5" s="33" t="s">
        <v>92</v>
      </c>
      <c r="M5" s="33" t="s">
        <v>100</v>
      </c>
      <c r="N5" s="33" t="s">
        <v>101</v>
      </c>
      <c r="O5" s="8"/>
      <c r="P5" s="8" t="s">
        <v>67</v>
      </c>
      <c r="Q5" s="8" t="s">
        <v>68</v>
      </c>
      <c r="R5" s="8" t="s">
        <v>69</v>
      </c>
      <c r="S5" s="8"/>
      <c r="T5" s="8"/>
      <c r="U5" s="8"/>
      <c r="V5" s="8"/>
    </row>
    <row r="6" spans="1:22" ht="28">
      <c r="A6" s="26">
        <v>42665</v>
      </c>
      <c r="B6" s="26" t="s">
        <v>35</v>
      </c>
      <c r="C6" s="27" t="s">
        <v>36</v>
      </c>
      <c r="D6" s="27" t="s">
        <v>78</v>
      </c>
      <c r="E6" s="27" t="s">
        <v>79</v>
      </c>
      <c r="F6" s="27">
        <v>60</v>
      </c>
      <c r="G6" s="27">
        <v>50</v>
      </c>
      <c r="H6" s="27">
        <v>0</v>
      </c>
      <c r="I6" s="27">
        <v>50</v>
      </c>
      <c r="J6" s="27">
        <v>20</v>
      </c>
      <c r="K6" s="31" t="s">
        <v>98</v>
      </c>
      <c r="L6" s="32">
        <f>IF(J6&lt;180,ABS(I6*SIN(RADIANS(F6)-RADIANS(J6))),ABS(I6*SIN(RADIANS(F6)-RADIANS(J6)-RADIANS(180))))</f>
        <v>32.139380484326963</v>
      </c>
      <c r="M6" s="32">
        <f>H6+IF(J6&lt;180,ABS(I6*COS(RADIANS(F6)-RADIANS(J6))),ABS(I6*COS(RADIANS(F6)-RADIANS(J6)-RADIANS(180))))</f>
        <v>38.302222155948904</v>
      </c>
      <c r="N6" s="32" t="str">
        <f>IF(M6&lt;G6,"OUI","NON")</f>
        <v>OUI</v>
      </c>
      <c r="O6" s="28" t="s">
        <v>80</v>
      </c>
      <c r="P6" s="28" t="s">
        <v>75</v>
      </c>
      <c r="Q6" s="28"/>
      <c r="R6" s="28"/>
      <c r="S6" s="29">
        <v>5</v>
      </c>
      <c r="T6" s="29" t="s">
        <v>76</v>
      </c>
      <c r="U6" s="28" t="s">
        <v>8</v>
      </c>
      <c r="V6" s="29" t="s">
        <v>81</v>
      </c>
    </row>
    <row r="7" spans="1:2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3" spans="1:22">
      <c r="A23" t="s">
        <v>88</v>
      </c>
      <c r="I23" t="s">
        <v>89</v>
      </c>
    </row>
    <row r="24" spans="1:22">
      <c r="A24" t="s">
        <v>90</v>
      </c>
      <c r="I24" t="s">
        <v>91</v>
      </c>
    </row>
  </sheetData>
  <mergeCells count="3">
    <mergeCell ref="B4:D4"/>
    <mergeCell ref="H4:K4"/>
    <mergeCell ref="P4:R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150" zoomScaleNormal="150" zoomScalePageLayoutView="150" workbookViewId="0">
      <selection activeCell="B9" sqref="B9"/>
    </sheetView>
  </sheetViews>
  <sheetFormatPr baseColWidth="10" defaultRowHeight="15" x14ac:dyDescent="0"/>
  <cols>
    <col min="1" max="1" width="10.5" customWidth="1"/>
    <col min="2" max="2" width="9.6640625" bestFit="1" customWidth="1"/>
    <col min="3" max="3" width="11" bestFit="1" customWidth="1"/>
    <col min="4" max="4" width="4.1640625" bestFit="1" customWidth="1"/>
    <col min="5" max="5" width="8.6640625" customWidth="1"/>
    <col min="6" max="6" width="18.5" bestFit="1" customWidth="1"/>
    <col min="7" max="9" width="6.83203125" customWidth="1"/>
    <col min="10" max="10" width="14.5" bestFit="1" customWidth="1"/>
    <col min="11" max="11" width="22.1640625" customWidth="1"/>
    <col min="12" max="12" width="8.5" bestFit="1" customWidth="1"/>
    <col min="13" max="13" width="35.83203125" customWidth="1"/>
  </cols>
  <sheetData>
    <row r="1" spans="1:13" ht="20">
      <c r="A1" s="17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ht="30" customHeight="1">
      <c r="A4" s="8" t="s">
        <v>2</v>
      </c>
      <c r="B4" s="67" t="s">
        <v>27</v>
      </c>
      <c r="C4" s="66"/>
      <c r="D4" s="66"/>
      <c r="E4" s="68"/>
      <c r="F4" s="8" t="s">
        <v>51</v>
      </c>
      <c r="G4" s="67" t="s">
        <v>62</v>
      </c>
      <c r="H4" s="66"/>
      <c r="I4" s="68"/>
      <c r="J4" s="8" t="s">
        <v>63</v>
      </c>
      <c r="K4" s="8" t="s">
        <v>64</v>
      </c>
      <c r="L4" s="8" t="s">
        <v>4</v>
      </c>
      <c r="M4" s="8" t="s">
        <v>11</v>
      </c>
    </row>
    <row r="5" spans="1:13" ht="28" customHeight="1">
      <c r="A5" s="8"/>
      <c r="B5" s="8" t="s">
        <v>31</v>
      </c>
      <c r="C5" s="8" t="s">
        <v>32</v>
      </c>
      <c r="D5" s="8" t="s">
        <v>33</v>
      </c>
      <c r="E5" s="8" t="s">
        <v>66</v>
      </c>
      <c r="F5" s="8"/>
      <c r="G5" s="8" t="s">
        <v>67</v>
      </c>
      <c r="H5" s="8" t="s">
        <v>68</v>
      </c>
      <c r="I5" s="8" t="s">
        <v>69</v>
      </c>
      <c r="J5" s="8"/>
      <c r="K5" s="8"/>
      <c r="L5" s="8"/>
      <c r="M5" s="8"/>
    </row>
    <row r="6" spans="1:13" ht="30" customHeight="1">
      <c r="A6" s="11">
        <v>42665</v>
      </c>
      <c r="B6" s="15" t="s">
        <v>35</v>
      </c>
      <c r="C6" s="12" t="s">
        <v>36</v>
      </c>
      <c r="D6" s="23" t="s">
        <v>72</v>
      </c>
      <c r="E6" s="23" t="s">
        <v>73</v>
      </c>
      <c r="F6" s="16" t="s">
        <v>74</v>
      </c>
      <c r="G6" s="16"/>
      <c r="H6" s="16"/>
      <c r="I6" s="16" t="s">
        <v>75</v>
      </c>
      <c r="J6" s="24">
        <v>1</v>
      </c>
      <c r="K6" s="24" t="s">
        <v>76</v>
      </c>
      <c r="L6" s="16" t="s">
        <v>8</v>
      </c>
      <c r="M6" s="24" t="s">
        <v>77</v>
      </c>
    </row>
    <row r="7" spans="1:13" ht="30" customHeight="1">
      <c r="A7" s="11">
        <v>42665</v>
      </c>
      <c r="B7" s="15" t="s">
        <v>82</v>
      </c>
      <c r="C7" s="12" t="s">
        <v>83</v>
      </c>
      <c r="D7" s="23" t="s">
        <v>84</v>
      </c>
      <c r="E7" s="23" t="s">
        <v>85</v>
      </c>
      <c r="F7" s="16" t="s">
        <v>86</v>
      </c>
      <c r="G7" s="16" t="s">
        <v>75</v>
      </c>
      <c r="H7" s="16"/>
      <c r="I7" s="16"/>
      <c r="J7" s="24">
        <v>1</v>
      </c>
      <c r="K7" s="24" t="s">
        <v>87</v>
      </c>
      <c r="L7" s="16" t="s">
        <v>8</v>
      </c>
      <c r="M7" s="24"/>
    </row>
    <row r="8" spans="1:13" ht="30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30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0" customHeight="1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0" customHeight="1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0" customHeight="1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9" spans="1:13" ht="28" customHeight="1"/>
    <row r="30" spans="1:13" ht="18" customHeight="1"/>
    <row r="31" spans="1:13" ht="35" customHeight="1"/>
    <row r="32" spans="1:13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</sheetData>
  <mergeCells count="2">
    <mergeCell ref="B4:E4"/>
    <mergeCell ref="G4:I4"/>
  </mergeCells>
  <phoneticPr fontId="3" type="noConversion"/>
  <pageMargins left="0.75" right="0.75" top="1" bottom="1" header="0.5" footer="0.5"/>
  <pageSetup paperSize="9" scale="73" orientation="landscape" horizontalDpi="4294967292" verticalDpi="4294967292"/>
  <headerFooter>
    <oddHeader>&amp;C&amp;G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150" zoomScaleNormal="150" zoomScalePageLayoutView="150" workbookViewId="0">
      <selection activeCell="I22" sqref="I22"/>
    </sheetView>
  </sheetViews>
  <sheetFormatPr baseColWidth="10" defaultRowHeight="15" x14ac:dyDescent="0"/>
  <cols>
    <col min="1" max="1" width="10.5" customWidth="1"/>
    <col min="2" max="4" width="16" customWidth="1"/>
    <col min="5" max="5" width="15.5" customWidth="1"/>
    <col min="6" max="6" width="8.83203125" bestFit="1" customWidth="1"/>
    <col min="7" max="7" width="10.5" bestFit="1" customWidth="1"/>
    <col min="8" max="8" width="9.1640625" bestFit="1" customWidth="1"/>
    <col min="9" max="9" width="14.5" bestFit="1" customWidth="1"/>
    <col min="10" max="11" width="14.5" customWidth="1"/>
    <col min="12" max="12" width="8.5" bestFit="1" customWidth="1"/>
    <col min="13" max="13" width="32.33203125" bestFit="1" customWidth="1"/>
  </cols>
  <sheetData>
    <row r="1" spans="1:13" ht="20">
      <c r="A1" s="17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">
      <c r="A2" s="17" t="s">
        <v>103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ht="30" customHeight="1">
      <c r="A4" s="8" t="s">
        <v>2</v>
      </c>
      <c r="B4" s="9" t="s">
        <v>132</v>
      </c>
      <c r="C4" s="9" t="s">
        <v>133</v>
      </c>
      <c r="D4" s="43" t="s">
        <v>134</v>
      </c>
      <c r="E4" s="30" t="s">
        <v>104</v>
      </c>
      <c r="F4" s="9" t="s">
        <v>130</v>
      </c>
      <c r="G4" s="9" t="s">
        <v>174</v>
      </c>
      <c r="H4" s="9" t="s">
        <v>131</v>
      </c>
      <c r="I4" s="8" t="s">
        <v>137</v>
      </c>
      <c r="J4" s="8" t="s">
        <v>135</v>
      </c>
      <c r="K4" s="43" t="s">
        <v>136</v>
      </c>
      <c r="L4" s="8" t="s">
        <v>4</v>
      </c>
      <c r="M4" s="8" t="s">
        <v>11</v>
      </c>
    </row>
    <row r="5" spans="1:13" ht="30" customHeight="1">
      <c r="A5" s="11">
        <v>42665</v>
      </c>
      <c r="B5" s="42">
        <v>0.54166666666666663</v>
      </c>
      <c r="C5" s="42">
        <v>0.70833333333333337</v>
      </c>
      <c r="D5" s="40">
        <f>HOUR(C5)-HOUR(B5)</f>
        <v>4</v>
      </c>
      <c r="E5" s="23" t="s">
        <v>106</v>
      </c>
      <c r="F5" s="23">
        <v>1</v>
      </c>
      <c r="G5" s="23">
        <v>62</v>
      </c>
      <c r="H5" s="23">
        <v>3</v>
      </c>
      <c r="I5" s="16"/>
      <c r="J5" s="16">
        <v>264</v>
      </c>
      <c r="K5" s="16">
        <f>J5/D5</f>
        <v>66</v>
      </c>
      <c r="L5" s="16" t="s">
        <v>107</v>
      </c>
      <c r="M5" s="24" t="s">
        <v>175</v>
      </c>
    </row>
    <row r="6" spans="1:13" ht="30" customHeight="1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0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30" customHeight="1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30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30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30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30" customHeight="1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30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30" customHeight="1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30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phoneticPr fontId="3" type="noConversion"/>
  <pageMargins left="0.75" right="0.75" top="1" bottom="1" header="0.5" footer="0.5"/>
  <pageSetup paperSize="9" scale="73" orientation="landscape" horizontalDpi="4294967292" verticalDpi="4294967292"/>
  <headerFooter>
    <oddHeader>&amp;C&amp;G</oddHeader>
  </headerFooter>
  <colBreaks count="1" manualBreakCount="1">
    <brk id="13" max="1048575" man="1"/>
  </col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150" zoomScaleNormal="150" zoomScalePageLayoutView="150" workbookViewId="0">
      <selection activeCell="L7" sqref="L7"/>
    </sheetView>
  </sheetViews>
  <sheetFormatPr baseColWidth="10" defaultRowHeight="15" x14ac:dyDescent="0"/>
  <cols>
    <col min="1" max="4" width="10.5" customWidth="1"/>
    <col min="5" max="5" width="9.6640625" bestFit="1" customWidth="1"/>
    <col min="6" max="6" width="11" bestFit="1" customWidth="1"/>
    <col min="7" max="7" width="10.33203125" bestFit="1" customWidth="1"/>
    <col min="8" max="10" width="10.33203125" customWidth="1"/>
    <col min="11" max="15" width="11" customWidth="1"/>
    <col min="16" max="16" width="13.33203125" bestFit="1" customWidth="1"/>
    <col min="17" max="17" width="12.1640625" customWidth="1"/>
    <col min="18" max="18" width="42.5" customWidth="1"/>
  </cols>
  <sheetData>
    <row r="1" spans="1:18" ht="20">
      <c r="A1" s="17" t="s">
        <v>108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20">
      <c r="A2" s="17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1:18" ht="30" customHeight="1">
      <c r="A4" s="35" t="s">
        <v>2</v>
      </c>
      <c r="B4" s="41" t="s">
        <v>127</v>
      </c>
      <c r="C4" s="41" t="s">
        <v>128</v>
      </c>
      <c r="D4" s="41" t="s">
        <v>129</v>
      </c>
      <c r="E4" s="75" t="s">
        <v>110</v>
      </c>
      <c r="F4" s="75"/>
      <c r="G4" s="35" t="s">
        <v>111</v>
      </c>
      <c r="H4" s="75" t="s">
        <v>126</v>
      </c>
      <c r="I4" s="75"/>
      <c r="J4" s="75"/>
      <c r="K4" s="75" t="s">
        <v>112</v>
      </c>
      <c r="L4" s="75"/>
      <c r="M4" s="75"/>
      <c r="N4" s="75"/>
      <c r="O4" s="41" t="s">
        <v>125</v>
      </c>
      <c r="P4" s="35" t="s">
        <v>113</v>
      </c>
      <c r="Q4" s="35" t="s">
        <v>114</v>
      </c>
      <c r="R4" s="35" t="s">
        <v>11</v>
      </c>
    </row>
    <row r="5" spans="1:18">
      <c r="A5" s="35"/>
      <c r="B5" s="41"/>
      <c r="C5" s="41"/>
      <c r="D5" s="41"/>
      <c r="E5" s="35" t="s">
        <v>115</v>
      </c>
      <c r="F5" s="35" t="s">
        <v>116</v>
      </c>
      <c r="G5" s="35"/>
      <c r="H5" s="35" t="s">
        <v>31</v>
      </c>
      <c r="I5" s="35" t="s">
        <v>32</v>
      </c>
      <c r="J5" s="35" t="s">
        <v>123</v>
      </c>
      <c r="K5" s="36" t="s">
        <v>117</v>
      </c>
      <c r="L5" s="37" t="s">
        <v>118</v>
      </c>
      <c r="M5" s="65" t="s">
        <v>176</v>
      </c>
      <c r="N5" s="38" t="s">
        <v>119</v>
      </c>
      <c r="O5" s="41"/>
      <c r="P5" s="35"/>
      <c r="Q5" s="35"/>
      <c r="R5" s="35"/>
    </row>
    <row r="6" spans="1:18" ht="30" customHeight="1">
      <c r="A6" s="39">
        <v>42663</v>
      </c>
      <c r="B6" s="40">
        <f>MONTH(A6)</f>
        <v>10</v>
      </c>
      <c r="C6" s="40">
        <f>YEAR(A6)</f>
        <v>2016</v>
      </c>
      <c r="D6" s="40" t="str">
        <f>CONCATENATE(C6,"-",B6)</f>
        <v>2016-10</v>
      </c>
      <c r="E6" s="34" t="s">
        <v>120</v>
      </c>
      <c r="F6" s="34" t="s">
        <v>105</v>
      </c>
      <c r="G6" s="23" t="s">
        <v>106</v>
      </c>
      <c r="H6" s="15" t="s">
        <v>35</v>
      </c>
      <c r="I6" s="12" t="s">
        <v>36</v>
      </c>
      <c r="J6" s="23" t="s">
        <v>124</v>
      </c>
      <c r="K6" s="24">
        <v>10</v>
      </c>
      <c r="L6" s="24">
        <v>5</v>
      </c>
      <c r="M6" s="24">
        <v>12</v>
      </c>
      <c r="N6" s="24">
        <v>3</v>
      </c>
      <c r="O6" s="24">
        <f>SUM(K6:N6)</f>
        <v>30</v>
      </c>
      <c r="P6" s="24">
        <v>5</v>
      </c>
      <c r="Q6" s="16" t="s">
        <v>107</v>
      </c>
      <c r="R6" s="16" t="s">
        <v>121</v>
      </c>
    </row>
    <row r="7" spans="1:18" ht="30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30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0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30" customHeight="1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30" customHeight="1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30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30" customHeight="1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30" customHeigh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30" customHeight="1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30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30" customHeight="1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30" customHeight="1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t="s">
        <v>122</v>
      </c>
    </row>
  </sheetData>
  <mergeCells count="3">
    <mergeCell ref="H4:J4"/>
    <mergeCell ref="E4:F4"/>
    <mergeCell ref="K4:N4"/>
  </mergeCells>
  <phoneticPr fontId="3" type="noConversion"/>
  <pageMargins left="0.75" right="0.75" top="1" bottom="1" header="0.5" footer="0.5"/>
  <pageSetup paperSize="9" scale="72" orientation="landscape" horizontalDpi="4294967292" verticalDpi="4294967292"/>
  <headerFooter>
    <oddHeader>&amp;C&amp;G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150" zoomScaleNormal="150" zoomScalePageLayoutView="150" workbookViewId="0">
      <selection activeCell="M6" sqref="M6"/>
    </sheetView>
  </sheetViews>
  <sheetFormatPr baseColWidth="10" defaultRowHeight="15" x14ac:dyDescent="0"/>
  <cols>
    <col min="1" max="2" width="10.5" customWidth="1"/>
    <col min="3" max="3" width="7.6640625" customWidth="1"/>
    <col min="4" max="4" width="12.5" customWidth="1"/>
    <col min="5" max="5" width="11.1640625" customWidth="1"/>
    <col min="6" max="6" width="6.5" bestFit="1" customWidth="1"/>
    <col min="7" max="7" width="7.33203125" bestFit="1" customWidth="1"/>
    <col min="8" max="10" width="7.33203125" style="22" customWidth="1"/>
    <col min="11" max="11" width="8.5" bestFit="1" customWidth="1"/>
    <col min="12" max="12" width="24.5" bestFit="1" customWidth="1"/>
    <col min="13" max="13" width="29" customWidth="1"/>
    <col min="14" max="14" width="23.1640625" customWidth="1"/>
  </cols>
  <sheetData>
    <row r="1" spans="1:14" ht="20">
      <c r="A1" s="17" t="s">
        <v>14</v>
      </c>
      <c r="B1" s="17"/>
      <c r="C1" s="17"/>
      <c r="D1" s="17"/>
      <c r="E1" s="17"/>
      <c r="F1" s="17"/>
      <c r="G1" s="17"/>
      <c r="H1" s="18"/>
      <c r="I1" s="18"/>
      <c r="J1" s="18"/>
      <c r="K1" s="17"/>
      <c r="L1" s="17"/>
      <c r="M1" s="7"/>
      <c r="N1" s="17"/>
    </row>
    <row r="2" spans="1:14" ht="20">
      <c r="A2" s="17" t="s">
        <v>15</v>
      </c>
      <c r="B2" s="17"/>
      <c r="C2" s="17"/>
      <c r="D2" s="17"/>
      <c r="E2" s="17"/>
      <c r="F2" s="17"/>
      <c r="G2" s="17"/>
      <c r="H2" s="18"/>
      <c r="I2" s="18"/>
      <c r="J2" s="18"/>
      <c r="K2" s="17"/>
      <c r="L2" s="17"/>
      <c r="M2" s="7"/>
      <c r="N2" s="17"/>
    </row>
    <row r="4" spans="1:14" ht="30" customHeight="1">
      <c r="A4" s="8" t="s">
        <v>2</v>
      </c>
      <c r="B4" s="9" t="s">
        <v>9</v>
      </c>
      <c r="C4" s="9" t="s">
        <v>3</v>
      </c>
      <c r="D4" s="14" t="s">
        <v>16</v>
      </c>
      <c r="E4" s="14" t="s">
        <v>17</v>
      </c>
      <c r="F4" s="9" t="s">
        <v>18</v>
      </c>
      <c r="G4" s="9" t="s">
        <v>19</v>
      </c>
      <c r="H4" s="44" t="s">
        <v>22</v>
      </c>
      <c r="I4" s="44" t="s">
        <v>23</v>
      </c>
      <c r="J4" s="44" t="s">
        <v>24</v>
      </c>
      <c r="K4" s="10" t="s">
        <v>4</v>
      </c>
      <c r="L4" s="10" t="s">
        <v>171</v>
      </c>
      <c r="M4" s="10" t="s">
        <v>172</v>
      </c>
      <c r="N4" s="10" t="s">
        <v>11</v>
      </c>
    </row>
    <row r="5" spans="1:14" ht="30" customHeight="1">
      <c r="A5" s="11">
        <v>42665</v>
      </c>
      <c r="B5" s="15" t="s">
        <v>10</v>
      </c>
      <c r="C5" s="12" t="s">
        <v>20</v>
      </c>
      <c r="D5" s="16">
        <v>20</v>
      </c>
      <c r="E5" s="16">
        <v>20</v>
      </c>
      <c r="F5" s="16">
        <v>34</v>
      </c>
      <c r="G5" s="16">
        <v>7.21</v>
      </c>
      <c r="H5" s="19">
        <f>G5/1.429</f>
        <v>5.0454863540937716</v>
      </c>
      <c r="I5" s="19">
        <f>(100*H5)/(0.0223916*(EXP(-135.90205+(1.575701*10^5)/(E5+273.15)-(6.642308*10^7)/(E5+273.15)^2+(1.2438*10^10)/(E5+273.15)^3-(8.621949*10^11)/(E5+273.15)^4-F5*(0.017674-10.754/(E5+273.15)+2140.7/(E5+273.15)^2))))</f>
        <v>96.914235285491088</v>
      </c>
      <c r="J5" s="19">
        <f>H5*44.66</f>
        <v>225.33142057382781</v>
      </c>
      <c r="K5" s="16" t="s">
        <v>8</v>
      </c>
      <c r="L5" s="16">
        <v>2</v>
      </c>
      <c r="M5" s="16">
        <v>1</v>
      </c>
      <c r="N5" s="16" t="s">
        <v>21</v>
      </c>
    </row>
    <row r="6" spans="1:14" ht="30" customHeight="1">
      <c r="A6" s="3"/>
      <c r="B6" s="4"/>
      <c r="C6" s="4"/>
      <c r="D6" s="4"/>
      <c r="E6" s="4"/>
      <c r="F6" s="4"/>
      <c r="G6" s="4"/>
      <c r="H6" s="20"/>
      <c r="I6" s="20"/>
      <c r="J6" s="20"/>
      <c r="K6" s="5"/>
      <c r="L6" s="5"/>
      <c r="M6" s="5"/>
      <c r="N6" s="5"/>
    </row>
    <row r="7" spans="1:14" ht="30" customHeight="1">
      <c r="A7" s="6"/>
      <c r="B7" s="1"/>
      <c r="C7" s="1"/>
      <c r="D7" s="1"/>
      <c r="E7" s="1"/>
      <c r="F7" s="1"/>
      <c r="G7" s="1"/>
      <c r="H7" s="21"/>
      <c r="I7" s="21"/>
      <c r="J7" s="21"/>
      <c r="K7" s="2"/>
      <c r="L7" s="2"/>
      <c r="M7" s="2"/>
      <c r="N7" s="2"/>
    </row>
    <row r="8" spans="1:14" ht="30" customHeight="1">
      <c r="A8" s="3"/>
      <c r="B8" s="4"/>
      <c r="C8" s="4"/>
      <c r="D8" s="4"/>
      <c r="E8" s="4"/>
      <c r="F8" s="4"/>
      <c r="G8" s="4"/>
      <c r="H8" s="20"/>
      <c r="I8" s="20"/>
      <c r="J8" s="20"/>
      <c r="K8" s="5"/>
      <c r="L8" s="5"/>
      <c r="M8" s="5"/>
      <c r="N8" s="5"/>
    </row>
    <row r="9" spans="1:14" ht="30" customHeight="1">
      <c r="A9" s="6"/>
      <c r="B9" s="1"/>
      <c r="C9" s="1"/>
      <c r="D9" s="1"/>
      <c r="E9" s="1"/>
      <c r="F9" s="1"/>
      <c r="G9" s="1"/>
      <c r="H9" s="21"/>
      <c r="I9" s="21"/>
      <c r="J9" s="21"/>
      <c r="K9" s="2"/>
      <c r="L9" s="2"/>
      <c r="M9" s="2"/>
      <c r="N9" s="2"/>
    </row>
    <row r="10" spans="1:14" ht="30" customHeight="1">
      <c r="A10" s="3"/>
      <c r="B10" s="4"/>
      <c r="C10" s="4"/>
      <c r="D10" s="4"/>
      <c r="E10" s="4"/>
      <c r="F10" s="4"/>
      <c r="G10" s="4"/>
      <c r="H10" s="20"/>
      <c r="I10" s="20"/>
      <c r="J10" s="20"/>
      <c r="K10" s="5"/>
      <c r="L10" s="5"/>
      <c r="M10" s="5"/>
      <c r="N10" s="5"/>
    </row>
    <row r="11" spans="1:14" ht="30" customHeight="1">
      <c r="A11" s="6"/>
      <c r="B11" s="1"/>
      <c r="C11" s="1"/>
      <c r="D11" s="1"/>
      <c r="E11" s="1"/>
      <c r="F11" s="1"/>
      <c r="G11" s="1"/>
      <c r="H11" s="21"/>
      <c r="I11" s="21"/>
      <c r="J11" s="21"/>
      <c r="K11" s="2"/>
      <c r="L11" s="2"/>
      <c r="M11" s="2"/>
      <c r="N11" s="2"/>
    </row>
    <row r="12" spans="1:14" ht="30" customHeight="1">
      <c r="A12" s="3"/>
      <c r="B12" s="4"/>
      <c r="C12" s="4"/>
      <c r="D12" s="4"/>
      <c r="E12" s="4"/>
      <c r="F12" s="4"/>
      <c r="G12" s="4"/>
      <c r="H12" s="20"/>
      <c r="I12" s="20"/>
      <c r="J12" s="20"/>
      <c r="K12" s="5"/>
      <c r="L12" s="5"/>
      <c r="M12" s="5"/>
      <c r="N12" s="5"/>
    </row>
    <row r="13" spans="1:14" ht="30" customHeight="1">
      <c r="A13" s="6"/>
      <c r="B13" s="1"/>
      <c r="C13" s="1"/>
      <c r="D13" s="1"/>
      <c r="E13" s="1"/>
      <c r="F13" s="1"/>
      <c r="G13" s="1"/>
      <c r="H13" s="21"/>
      <c r="I13" s="21"/>
      <c r="J13" s="21"/>
      <c r="K13" s="2"/>
      <c r="L13" s="2"/>
      <c r="M13" s="2"/>
      <c r="N13" s="2"/>
    </row>
    <row r="14" spans="1:14" ht="30" customHeight="1">
      <c r="A14" s="3"/>
      <c r="B14" s="4"/>
      <c r="C14" s="4"/>
      <c r="D14" s="4"/>
      <c r="E14" s="4"/>
      <c r="F14" s="4"/>
      <c r="G14" s="4"/>
      <c r="H14" s="20"/>
      <c r="I14" s="20"/>
      <c r="J14" s="20"/>
      <c r="K14" s="5"/>
      <c r="L14" s="5"/>
      <c r="M14" s="5"/>
      <c r="N14" s="5"/>
    </row>
    <row r="15" spans="1:14" ht="30" customHeight="1">
      <c r="A15" s="6"/>
      <c r="B15" s="1"/>
      <c r="C15" s="1"/>
      <c r="D15" s="1"/>
      <c r="E15" s="1"/>
      <c r="F15" s="1"/>
      <c r="G15" s="1"/>
      <c r="H15" s="21"/>
      <c r="I15" s="21"/>
      <c r="J15" s="21"/>
      <c r="K15" s="2"/>
      <c r="L15" s="2"/>
      <c r="M15" s="2"/>
      <c r="N15" s="2"/>
    </row>
  </sheetData>
  <phoneticPr fontId="3" type="noConversion"/>
  <pageMargins left="0.75" right="0.75" top="1" bottom="1" header="0.5" footer="0.5"/>
  <pageSetup paperSize="9" orientation="landscape" horizontalDpi="4294967292" verticalDpi="4294967292"/>
  <headerFooter>
    <oddHeader>&amp;C&amp;G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50" zoomScaleNormal="150" zoomScalePageLayoutView="150" workbookViewId="0">
      <selection activeCell="F9" sqref="F9"/>
    </sheetView>
  </sheetViews>
  <sheetFormatPr baseColWidth="10" defaultRowHeight="15" x14ac:dyDescent="0"/>
  <cols>
    <col min="1" max="1" width="10.5" customWidth="1"/>
    <col min="2" max="2" width="9.6640625" bestFit="1" customWidth="1"/>
    <col min="3" max="3" width="11" bestFit="1" customWidth="1"/>
    <col min="4" max="4" width="8.6640625" customWidth="1"/>
    <col min="5" max="5" width="16.83203125" customWidth="1"/>
    <col min="6" max="6" width="24.5" bestFit="1" customWidth="1"/>
    <col min="7" max="7" width="22.1640625" customWidth="1"/>
    <col min="8" max="8" width="8.5" bestFit="1" customWidth="1"/>
    <col min="9" max="9" width="35.83203125" customWidth="1"/>
  </cols>
  <sheetData>
    <row r="1" spans="1:9" ht="20">
      <c r="A1" s="17" t="s">
        <v>25</v>
      </c>
      <c r="B1" s="17"/>
      <c r="C1" s="17"/>
      <c r="D1" s="17"/>
      <c r="E1" s="17"/>
      <c r="F1" s="17"/>
      <c r="G1" s="17"/>
      <c r="H1" s="17"/>
      <c r="I1" s="17"/>
    </row>
    <row r="2" spans="1:9" ht="20">
      <c r="A2" s="17" t="s">
        <v>26</v>
      </c>
      <c r="B2" s="17"/>
      <c r="C2" s="17"/>
      <c r="D2" s="17"/>
      <c r="E2" s="17"/>
      <c r="F2" s="17"/>
      <c r="G2" s="17"/>
      <c r="H2" s="17"/>
      <c r="I2" s="17"/>
    </row>
    <row r="4" spans="1:9" ht="30" customHeight="1">
      <c r="A4" s="8" t="s">
        <v>2</v>
      </c>
      <c r="B4" s="67" t="s">
        <v>48</v>
      </c>
      <c r="C4" s="66"/>
      <c r="D4" s="68"/>
      <c r="E4" s="8" t="s">
        <v>28</v>
      </c>
      <c r="F4" s="8" t="s">
        <v>29</v>
      </c>
      <c r="G4" s="8" t="s">
        <v>30</v>
      </c>
      <c r="H4" s="8" t="s">
        <v>4</v>
      </c>
      <c r="I4" s="8" t="s">
        <v>11</v>
      </c>
    </row>
    <row r="5" spans="1:9" ht="28">
      <c r="A5" s="8"/>
      <c r="B5" s="8" t="s">
        <v>31</v>
      </c>
      <c r="C5" s="8" t="s">
        <v>32</v>
      </c>
      <c r="D5" s="8" t="s">
        <v>33</v>
      </c>
      <c r="E5" s="8"/>
      <c r="F5" s="8"/>
      <c r="G5" s="8" t="s">
        <v>34</v>
      </c>
      <c r="H5" s="8"/>
      <c r="I5" s="8"/>
    </row>
    <row r="6" spans="1:9" ht="30" customHeight="1">
      <c r="A6" s="11">
        <v>42665</v>
      </c>
      <c r="B6" s="15" t="s">
        <v>35</v>
      </c>
      <c r="C6" s="12" t="s">
        <v>36</v>
      </c>
      <c r="D6" s="23" t="s">
        <v>37</v>
      </c>
      <c r="E6" s="16" t="s">
        <v>38</v>
      </c>
      <c r="F6" s="16" t="s">
        <v>39</v>
      </c>
      <c r="G6" s="16" t="s">
        <v>40</v>
      </c>
      <c r="H6" s="16" t="s">
        <v>8</v>
      </c>
      <c r="I6" s="24" t="s">
        <v>41</v>
      </c>
    </row>
    <row r="7" spans="1:9" ht="30" customHeight="1">
      <c r="A7" s="11">
        <v>42665</v>
      </c>
      <c r="B7" s="15" t="s">
        <v>42</v>
      </c>
      <c r="C7" s="12"/>
      <c r="D7" s="23" t="s">
        <v>43</v>
      </c>
      <c r="E7" s="16" t="s">
        <v>44</v>
      </c>
      <c r="F7" s="16" t="s">
        <v>45</v>
      </c>
      <c r="G7" s="16" t="s">
        <v>46</v>
      </c>
      <c r="H7" s="16" t="s">
        <v>8</v>
      </c>
      <c r="I7" s="24" t="s">
        <v>47</v>
      </c>
    </row>
    <row r="8" spans="1:9" ht="30" customHeight="1">
      <c r="A8" s="6"/>
      <c r="B8" s="1"/>
      <c r="C8" s="1"/>
      <c r="D8" s="1"/>
      <c r="E8" s="1"/>
      <c r="F8" s="1"/>
      <c r="G8" s="1"/>
      <c r="H8" s="1"/>
      <c r="I8" s="1"/>
    </row>
    <row r="9" spans="1:9" ht="30" customHeight="1">
      <c r="A9" s="3"/>
      <c r="B9" s="4"/>
      <c r="C9" s="4"/>
      <c r="D9" s="4"/>
      <c r="E9" s="4"/>
      <c r="F9" s="4"/>
      <c r="G9" s="4"/>
      <c r="H9" s="4"/>
      <c r="I9" s="4"/>
    </row>
    <row r="10" spans="1:9" ht="30" customHeight="1">
      <c r="A10" s="6"/>
      <c r="B10" s="1"/>
      <c r="C10" s="1"/>
      <c r="D10" s="1"/>
      <c r="E10" s="1"/>
      <c r="F10" s="1"/>
      <c r="G10" s="1"/>
      <c r="H10" s="1"/>
      <c r="I10" s="1"/>
    </row>
    <row r="11" spans="1:9" ht="30" customHeight="1">
      <c r="A11" s="3"/>
      <c r="B11" s="4"/>
      <c r="C11" s="4"/>
      <c r="D11" s="4"/>
      <c r="E11" s="4"/>
      <c r="F11" s="4"/>
      <c r="G11" s="4"/>
      <c r="H11" s="4"/>
      <c r="I11" s="4"/>
    </row>
    <row r="12" spans="1:9" ht="30" customHeight="1">
      <c r="A12" s="6"/>
      <c r="B12" s="1"/>
      <c r="C12" s="1"/>
      <c r="D12" s="1"/>
      <c r="E12" s="1"/>
      <c r="F12" s="1"/>
      <c r="G12" s="1"/>
      <c r="H12" s="1"/>
      <c r="I12" s="1"/>
    </row>
    <row r="13" spans="1:9" ht="30" customHeight="1">
      <c r="A13" s="3"/>
      <c r="B13" s="4"/>
      <c r="C13" s="4"/>
      <c r="D13" s="4"/>
      <c r="E13" s="4"/>
      <c r="F13" s="4"/>
      <c r="G13" s="4"/>
      <c r="H13" s="4"/>
      <c r="I13" s="4"/>
    </row>
    <row r="14" spans="1:9" ht="30" customHeight="1">
      <c r="A14" s="6"/>
      <c r="B14" s="1"/>
      <c r="C14" s="1"/>
      <c r="D14" s="1"/>
      <c r="E14" s="1"/>
      <c r="F14" s="1"/>
      <c r="G14" s="1"/>
      <c r="H14" s="1"/>
      <c r="I14" s="1"/>
    </row>
    <row r="15" spans="1:9" ht="30" customHeight="1">
      <c r="A15" s="3"/>
      <c r="B15" s="4"/>
      <c r="C15" s="4"/>
      <c r="D15" s="4"/>
      <c r="E15" s="4"/>
      <c r="F15" s="4"/>
      <c r="G15" s="4"/>
      <c r="H15" s="4"/>
      <c r="I15" s="4"/>
    </row>
    <row r="16" spans="1:9" ht="30" customHeight="1">
      <c r="A16" s="6"/>
      <c r="B16" s="1"/>
      <c r="C16" s="1"/>
      <c r="D16" s="1"/>
      <c r="E16" s="1"/>
      <c r="F16" s="1"/>
      <c r="G16" s="1"/>
      <c r="H16" s="1"/>
      <c r="I16" s="1"/>
    </row>
    <row r="17" spans="1:9" ht="30" customHeight="1">
      <c r="A17" s="3"/>
      <c r="B17" s="4"/>
      <c r="C17" s="4"/>
      <c r="D17" s="4"/>
      <c r="E17" s="4"/>
      <c r="F17" s="4"/>
      <c r="G17" s="4"/>
      <c r="H17" s="4"/>
      <c r="I17" s="4"/>
    </row>
    <row r="18" spans="1:9" ht="30" customHeight="1">
      <c r="A18" s="6"/>
      <c r="B18" s="1"/>
      <c r="C18" s="1"/>
      <c r="D18" s="1"/>
      <c r="E18" s="1"/>
      <c r="F18" s="1"/>
      <c r="G18" s="1"/>
      <c r="H18" s="1"/>
      <c r="I18" s="1"/>
    </row>
    <row r="19" spans="1:9" ht="30" customHeight="1">
      <c r="A19" s="3"/>
      <c r="B19" s="4"/>
      <c r="C19" s="4"/>
      <c r="D19" s="4"/>
      <c r="E19" s="4"/>
      <c r="F19" s="4"/>
      <c r="G19" s="4"/>
      <c r="H19" s="4"/>
      <c r="I19" s="4"/>
    </row>
    <row r="20" spans="1:9" ht="30" customHeight="1">
      <c r="A20" s="6"/>
      <c r="B20" s="1"/>
      <c r="C20" s="1"/>
      <c r="D20" s="1"/>
      <c r="E20" s="1"/>
      <c r="F20" s="1"/>
      <c r="G20" s="1"/>
      <c r="H20" s="1"/>
      <c r="I20" s="1"/>
    </row>
  </sheetData>
  <mergeCells count="1">
    <mergeCell ref="B4:D4"/>
  </mergeCells>
  <phoneticPr fontId="3" type="noConversion"/>
  <pageMargins left="0.75" right="0.75" top="1" bottom="1" header="0.5" footer="0.5"/>
  <pageSetup paperSize="9" scale="73" orientation="landscape" horizontalDpi="4294967292" verticalDpi="4294967292"/>
  <headerFooter>
    <oddHeader>&amp;C&amp;G</oddHeader>
  </headerFooter>
  <colBreaks count="1" manualBreakCount="1">
    <brk id="9" max="1048575" man="1"/>
  </col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="150" zoomScaleNormal="150" zoomScalePageLayoutView="150" workbookViewId="0">
      <selection activeCell="E9" sqref="E9"/>
    </sheetView>
  </sheetViews>
  <sheetFormatPr baseColWidth="10" defaultRowHeight="15" x14ac:dyDescent="0"/>
  <cols>
    <col min="1" max="1" width="10.5" customWidth="1"/>
    <col min="2" max="2" width="9.6640625" bestFit="1" customWidth="1"/>
    <col min="3" max="3" width="11" bestFit="1" customWidth="1"/>
    <col min="4" max="4" width="8.6640625" customWidth="1"/>
    <col min="5" max="5" width="16.83203125" customWidth="1"/>
    <col min="6" max="6" width="24.5" bestFit="1" customWidth="1"/>
    <col min="7" max="7" width="22.1640625" customWidth="1"/>
    <col min="8" max="11" width="12.1640625" customWidth="1"/>
    <col min="12" max="12" width="8.5" bestFit="1" customWidth="1"/>
    <col min="13" max="13" width="35.83203125" customWidth="1"/>
  </cols>
  <sheetData>
    <row r="1" spans="1:13" ht="20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0">
      <c r="A2" s="17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ht="30" customHeight="1">
      <c r="A4" s="8" t="s">
        <v>2</v>
      </c>
      <c r="B4" s="67" t="s">
        <v>27</v>
      </c>
      <c r="C4" s="66"/>
      <c r="D4" s="68"/>
      <c r="E4" s="8" t="s">
        <v>51</v>
      </c>
      <c r="F4" s="8" t="s">
        <v>52</v>
      </c>
      <c r="G4" s="8" t="s">
        <v>53</v>
      </c>
      <c r="H4" s="8" t="s">
        <v>173</v>
      </c>
      <c r="I4" s="8" t="s">
        <v>138</v>
      </c>
      <c r="J4" s="8" t="s">
        <v>139</v>
      </c>
      <c r="K4" s="46" t="s">
        <v>140</v>
      </c>
      <c r="L4" s="8" t="s">
        <v>4</v>
      </c>
      <c r="M4" s="8" t="s">
        <v>11</v>
      </c>
    </row>
    <row r="5" spans="1:13">
      <c r="A5" s="8"/>
      <c r="B5" s="8" t="s">
        <v>31</v>
      </c>
      <c r="C5" s="8" t="s">
        <v>32</v>
      </c>
      <c r="D5" s="8" t="s">
        <v>33</v>
      </c>
      <c r="E5" s="8"/>
      <c r="F5" s="8"/>
      <c r="G5" s="8"/>
      <c r="H5" s="8"/>
      <c r="I5" s="8"/>
      <c r="J5" s="8"/>
      <c r="K5" s="46"/>
      <c r="L5" s="8"/>
      <c r="M5" s="8"/>
    </row>
    <row r="6" spans="1:13" ht="30" customHeight="1">
      <c r="A6" s="11">
        <v>42665</v>
      </c>
      <c r="B6" s="15" t="s">
        <v>35</v>
      </c>
      <c r="C6" s="12" t="s">
        <v>36</v>
      </c>
      <c r="D6" s="23" t="s">
        <v>54</v>
      </c>
      <c r="E6" s="16" t="s">
        <v>55</v>
      </c>
      <c r="F6" s="24" t="s">
        <v>56</v>
      </c>
      <c r="G6" s="24" t="s">
        <v>57</v>
      </c>
      <c r="H6" s="24">
        <v>300</v>
      </c>
      <c r="I6" s="24"/>
      <c r="J6" s="45">
        <v>0.8</v>
      </c>
      <c r="K6" s="24">
        <f>I6/H6</f>
        <v>0</v>
      </c>
      <c r="L6" s="16" t="s">
        <v>8</v>
      </c>
      <c r="M6" s="24" t="s">
        <v>58</v>
      </c>
    </row>
    <row r="7" spans="1:13" ht="30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30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30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30" customHeight="1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0" customHeight="1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0" customHeight="1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30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30" customHeight="1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30" customHeigh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30" customHeight="1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">
    <mergeCell ref="B4:D4"/>
  </mergeCells>
  <phoneticPr fontId="3" type="noConversion"/>
  <pageMargins left="0.75" right="0.75" top="1" bottom="1" header="0.5" footer="0.5"/>
  <pageSetup paperSize="9" scale="73" orientation="landscape" horizontalDpi="4294967292" verticalDpi="4294967292"/>
  <headerFooter>
    <oddHeader>&amp;C&amp;G</oddHeader>
  </headerFooter>
  <colBreaks count="1" manualBreakCount="1">
    <brk id="13" max="1048575" man="1"/>
  </colBreak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50" zoomScaleNormal="150" zoomScalePageLayoutView="150" workbookViewId="0">
      <selection activeCell="A4" sqref="A4"/>
    </sheetView>
  </sheetViews>
  <sheetFormatPr baseColWidth="10" defaultRowHeight="15" x14ac:dyDescent="0"/>
  <cols>
    <col min="1" max="1" width="18" customWidth="1"/>
    <col min="2" max="2" width="14.83203125" customWidth="1"/>
  </cols>
  <sheetData>
    <row r="1" spans="1:4" ht="20">
      <c r="A1" s="47" t="s">
        <v>141</v>
      </c>
      <c r="B1" s="47"/>
      <c r="C1" s="47"/>
      <c r="D1" s="47"/>
    </row>
    <row r="2" spans="1:4" ht="20">
      <c r="A2" s="47" t="s">
        <v>50</v>
      </c>
      <c r="B2" s="47"/>
      <c r="C2" s="47"/>
      <c r="D2" s="47"/>
    </row>
    <row r="3" spans="1:4">
      <c r="A3" s="48"/>
      <c r="B3" s="48"/>
      <c r="C3" s="48"/>
      <c r="D3" s="48"/>
    </row>
    <row r="4" spans="1:4">
      <c r="A4" s="49" t="s">
        <v>142</v>
      </c>
      <c r="B4" s="49" t="s">
        <v>145</v>
      </c>
      <c r="C4" s="49"/>
      <c r="D4" s="49"/>
    </row>
    <row r="5" spans="1:4">
      <c r="A5" s="53" t="s">
        <v>146</v>
      </c>
      <c r="B5" s="53">
        <v>40</v>
      </c>
      <c r="C5" s="53"/>
      <c r="D5" s="53"/>
    </row>
    <row r="6" spans="1:4">
      <c r="A6" s="53" t="s">
        <v>147</v>
      </c>
      <c r="B6" s="53">
        <v>10</v>
      </c>
      <c r="C6" s="53"/>
      <c r="D6" s="53"/>
    </row>
    <row r="7" spans="1:4">
      <c r="A7" s="53" t="s">
        <v>148</v>
      </c>
      <c r="B7" s="53">
        <v>8</v>
      </c>
      <c r="C7" s="53"/>
      <c r="D7" s="53"/>
    </row>
    <row r="8" spans="1:4">
      <c r="A8" s="48"/>
      <c r="B8" s="48"/>
      <c r="C8" s="48"/>
      <c r="D8" s="48"/>
    </row>
    <row r="9" spans="1:4" ht="42">
      <c r="A9" s="54" t="s">
        <v>143</v>
      </c>
      <c r="B9" s="55" t="s">
        <v>144</v>
      </c>
      <c r="C9" s="56" t="s">
        <v>149</v>
      </c>
      <c r="D9" s="53" t="s">
        <v>150</v>
      </c>
    </row>
    <row r="10" spans="1:4">
      <c r="A10" s="50">
        <v>1</v>
      </c>
      <c r="B10" s="51">
        <v>5</v>
      </c>
      <c r="C10" s="52">
        <v>10</v>
      </c>
      <c r="D10" s="52">
        <f>C10*B$6</f>
        <v>100</v>
      </c>
    </row>
    <row r="11" spans="1:4">
      <c r="A11" s="50">
        <v>2</v>
      </c>
      <c r="B11" s="51">
        <v>3</v>
      </c>
      <c r="C11" s="52">
        <v>20</v>
      </c>
      <c r="D11" s="52">
        <f t="shared" ref="D11:D17" si="0">C11*B$6</f>
        <v>200</v>
      </c>
    </row>
    <row r="12" spans="1:4">
      <c r="A12" s="50">
        <v>3</v>
      </c>
      <c r="B12" s="51">
        <v>5</v>
      </c>
      <c r="C12" s="52">
        <v>5</v>
      </c>
      <c r="D12" s="52">
        <f t="shared" si="0"/>
        <v>50</v>
      </c>
    </row>
    <row r="13" spans="1:4">
      <c r="A13" s="50">
        <v>4</v>
      </c>
      <c r="B13" s="51">
        <v>5</v>
      </c>
      <c r="C13" s="52">
        <v>12</v>
      </c>
      <c r="D13" s="52">
        <f t="shared" si="0"/>
        <v>120</v>
      </c>
    </row>
    <row r="14" spans="1:4">
      <c r="A14" s="50">
        <v>5</v>
      </c>
      <c r="B14" s="51">
        <v>5</v>
      </c>
      <c r="C14" s="52">
        <v>12</v>
      </c>
      <c r="D14" s="52">
        <f t="shared" si="0"/>
        <v>120</v>
      </c>
    </row>
    <row r="15" spans="1:4">
      <c r="A15" s="50">
        <v>6</v>
      </c>
      <c r="B15" s="51">
        <v>5</v>
      </c>
      <c r="C15" s="52">
        <v>8</v>
      </c>
      <c r="D15" s="52">
        <f t="shared" si="0"/>
        <v>80</v>
      </c>
    </row>
    <row r="16" spans="1:4">
      <c r="A16" s="50">
        <v>7</v>
      </c>
      <c r="B16" s="51">
        <v>5</v>
      </c>
      <c r="C16" s="52">
        <v>12</v>
      </c>
      <c r="D16" s="52">
        <f t="shared" si="0"/>
        <v>120</v>
      </c>
    </row>
    <row r="17" spans="1:4">
      <c r="A17" s="50">
        <v>8</v>
      </c>
      <c r="B17" s="51">
        <v>0</v>
      </c>
      <c r="C17" s="52">
        <v>20</v>
      </c>
      <c r="D17" s="52">
        <f t="shared" si="0"/>
        <v>200</v>
      </c>
    </row>
    <row r="19" spans="1:4">
      <c r="A19" s="53" t="s">
        <v>151</v>
      </c>
      <c r="B19" s="50">
        <f>SUM(B10:B17)</f>
        <v>33</v>
      </c>
      <c r="C19" s="50"/>
      <c r="D19" s="50">
        <f>SUM(D10:D17)</f>
        <v>990</v>
      </c>
    </row>
    <row r="20" spans="1:4">
      <c r="A20" s="53" t="s">
        <v>152</v>
      </c>
      <c r="B20" s="57">
        <f>B19/D19</f>
        <v>3.3333333333333333E-2</v>
      </c>
      <c r="C20" s="50"/>
      <c r="D20" s="50"/>
    </row>
    <row r="21" spans="1:4">
      <c r="A21" s="53" t="s">
        <v>153</v>
      </c>
      <c r="B21" s="50">
        <f>B20*10000</f>
        <v>333.33333333333331</v>
      </c>
      <c r="C21" s="50"/>
      <c r="D21" s="5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0"/>
  <sheetViews>
    <sheetView topLeftCell="E1" zoomScale="150" zoomScaleNormal="150" zoomScalePageLayoutView="150" workbookViewId="0">
      <selection activeCell="N1" sqref="N1:T1"/>
    </sheetView>
  </sheetViews>
  <sheetFormatPr baseColWidth="10" defaultRowHeight="15" x14ac:dyDescent="0"/>
  <cols>
    <col min="3" max="3" width="13" bestFit="1" customWidth="1"/>
    <col min="6" max="6" width="11" customWidth="1"/>
  </cols>
  <sheetData>
    <row r="1" spans="1:20" ht="28">
      <c r="A1" s="49" t="s">
        <v>177</v>
      </c>
      <c r="B1" s="49" t="s">
        <v>274</v>
      </c>
      <c r="C1" s="49" t="s">
        <v>178</v>
      </c>
      <c r="D1" s="49" t="s">
        <v>2</v>
      </c>
      <c r="E1" s="49" t="s">
        <v>179</v>
      </c>
      <c r="F1" s="49" t="s">
        <v>180</v>
      </c>
      <c r="G1" s="49" t="s">
        <v>181</v>
      </c>
      <c r="H1" s="49" t="s">
        <v>182</v>
      </c>
      <c r="I1" s="49" t="s">
        <v>183</v>
      </c>
      <c r="J1" s="49" t="s">
        <v>184</v>
      </c>
      <c r="K1" s="49" t="s">
        <v>185</v>
      </c>
      <c r="L1" s="49" t="s">
        <v>186</v>
      </c>
      <c r="M1" s="49" t="s">
        <v>277</v>
      </c>
      <c r="N1" s="77" t="s">
        <v>276</v>
      </c>
      <c r="O1" s="77"/>
      <c r="P1" s="77"/>
      <c r="Q1" s="77"/>
      <c r="R1" s="77"/>
      <c r="S1" s="77"/>
      <c r="T1" s="77"/>
    </row>
    <row r="2" spans="1:20">
      <c r="A2" s="49"/>
      <c r="B2" s="49"/>
      <c r="C2" s="49"/>
      <c r="D2" s="49"/>
      <c r="E2" s="49"/>
      <c r="F2" s="49" t="s">
        <v>271</v>
      </c>
      <c r="G2" s="49" t="s">
        <v>271</v>
      </c>
      <c r="H2" s="49" t="s">
        <v>271</v>
      </c>
      <c r="I2" s="49" t="s">
        <v>271</v>
      </c>
      <c r="J2" s="49"/>
      <c r="K2" s="49"/>
      <c r="L2" s="49"/>
      <c r="M2" s="49"/>
      <c r="N2" s="77" t="s">
        <v>187</v>
      </c>
      <c r="O2" s="77"/>
      <c r="P2" s="77" t="s">
        <v>272</v>
      </c>
      <c r="Q2" s="77"/>
      <c r="R2" s="77" t="s">
        <v>188</v>
      </c>
      <c r="S2" s="77"/>
      <c r="T2" s="78" t="s">
        <v>189</v>
      </c>
    </row>
    <row r="3" spans="1:20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78" t="s">
        <v>190</v>
      </c>
      <c r="O3" s="78" t="s">
        <v>191</v>
      </c>
      <c r="P3" s="78" t="s">
        <v>190</v>
      </c>
      <c r="Q3" s="78" t="s">
        <v>191</v>
      </c>
      <c r="R3" s="78" t="s">
        <v>190</v>
      </c>
      <c r="S3" s="78" t="s">
        <v>191</v>
      </c>
      <c r="T3" s="78"/>
    </row>
    <row r="4" spans="1:20">
      <c r="A4" s="11" t="s">
        <v>192</v>
      </c>
      <c r="B4" s="76">
        <v>971</v>
      </c>
      <c r="C4" s="12" t="s">
        <v>193</v>
      </c>
      <c r="D4" s="34">
        <v>41737</v>
      </c>
      <c r="E4" s="16">
        <v>1</v>
      </c>
      <c r="F4" s="24">
        <v>1</v>
      </c>
      <c r="G4" s="24">
        <v>1</v>
      </c>
      <c r="H4" s="24">
        <v>1</v>
      </c>
      <c r="I4" s="24">
        <v>1</v>
      </c>
      <c r="J4" s="45" t="s">
        <v>194</v>
      </c>
      <c r="K4" s="24" t="s">
        <v>195</v>
      </c>
      <c r="L4" s="16" t="s">
        <v>196</v>
      </c>
      <c r="M4" s="24" t="s">
        <v>197</v>
      </c>
      <c r="N4" s="24"/>
      <c r="O4" s="24">
        <v>1</v>
      </c>
      <c r="P4" s="24">
        <v>1</v>
      </c>
      <c r="Q4" s="24"/>
      <c r="R4" s="24"/>
      <c r="S4" s="24"/>
      <c r="T4" s="24"/>
    </row>
    <row r="5" spans="1:20">
      <c r="A5" s="11" t="s">
        <v>192</v>
      </c>
      <c r="B5" s="76">
        <v>971</v>
      </c>
      <c r="C5" s="12" t="s">
        <v>193</v>
      </c>
      <c r="D5" s="34">
        <v>41737</v>
      </c>
      <c r="E5" s="16">
        <v>1</v>
      </c>
      <c r="F5" s="24">
        <v>1</v>
      </c>
      <c r="G5" s="24">
        <v>1</v>
      </c>
      <c r="H5" s="24">
        <v>1</v>
      </c>
      <c r="I5" s="24">
        <v>1</v>
      </c>
      <c r="J5" s="45" t="s">
        <v>194</v>
      </c>
      <c r="K5" s="24" t="s">
        <v>195</v>
      </c>
      <c r="L5" s="16" t="s">
        <v>196</v>
      </c>
      <c r="M5" s="24" t="s">
        <v>198</v>
      </c>
      <c r="N5" s="24"/>
      <c r="O5" s="24"/>
      <c r="P5" s="24">
        <v>2</v>
      </c>
      <c r="Q5" s="24"/>
      <c r="R5" s="24">
        <v>1</v>
      </c>
      <c r="S5" s="24"/>
      <c r="T5" s="24">
        <v>1</v>
      </c>
    </row>
    <row r="6" spans="1:20">
      <c r="A6" s="11" t="s">
        <v>192</v>
      </c>
      <c r="B6" s="76">
        <v>971</v>
      </c>
      <c r="C6" s="12" t="s">
        <v>193</v>
      </c>
      <c r="D6" s="34">
        <v>41737</v>
      </c>
      <c r="E6" s="16">
        <v>1</v>
      </c>
      <c r="F6" s="24">
        <v>1</v>
      </c>
      <c r="G6" s="24">
        <v>1</v>
      </c>
      <c r="H6" s="24">
        <v>1</v>
      </c>
      <c r="I6" s="24">
        <v>1</v>
      </c>
      <c r="J6" s="45" t="s">
        <v>194</v>
      </c>
      <c r="K6" s="24" t="s">
        <v>195</v>
      </c>
      <c r="L6" s="16" t="s">
        <v>196</v>
      </c>
      <c r="M6" s="24" t="s">
        <v>199</v>
      </c>
      <c r="N6" s="24">
        <v>2</v>
      </c>
      <c r="O6" s="24"/>
      <c r="P6" s="24"/>
      <c r="Q6" s="24"/>
      <c r="R6" s="24"/>
      <c r="S6" s="24"/>
      <c r="T6" s="24"/>
    </row>
    <row r="7" spans="1:20">
      <c r="A7" s="11" t="s">
        <v>192</v>
      </c>
      <c r="B7" s="76">
        <v>971</v>
      </c>
      <c r="C7" s="12" t="s">
        <v>193</v>
      </c>
      <c r="D7" s="34">
        <v>41737</v>
      </c>
      <c r="E7" s="16">
        <v>1</v>
      </c>
      <c r="F7" s="24">
        <v>1</v>
      </c>
      <c r="G7" s="24">
        <v>1</v>
      </c>
      <c r="H7" s="24">
        <v>1</v>
      </c>
      <c r="I7" s="24">
        <v>1</v>
      </c>
      <c r="J7" s="45" t="s">
        <v>194</v>
      </c>
      <c r="K7" s="24" t="s">
        <v>195</v>
      </c>
      <c r="L7" s="16" t="s">
        <v>196</v>
      </c>
      <c r="M7" s="24" t="s">
        <v>200</v>
      </c>
      <c r="N7" s="24">
        <v>1</v>
      </c>
      <c r="O7" s="24"/>
      <c r="P7" s="24"/>
      <c r="Q7" s="24"/>
      <c r="R7" s="24"/>
      <c r="S7" s="24"/>
      <c r="T7" s="24"/>
    </row>
    <row r="8" spans="1:20">
      <c r="A8" s="11" t="s">
        <v>192</v>
      </c>
      <c r="B8" s="76">
        <v>971</v>
      </c>
      <c r="C8" s="12" t="s">
        <v>193</v>
      </c>
      <c r="D8" s="34">
        <v>41737</v>
      </c>
      <c r="E8" s="16">
        <v>1</v>
      </c>
      <c r="F8" s="24">
        <v>1</v>
      </c>
      <c r="G8" s="24">
        <v>1</v>
      </c>
      <c r="H8" s="24">
        <v>1</v>
      </c>
      <c r="I8" s="24">
        <v>1</v>
      </c>
      <c r="J8" s="45" t="s">
        <v>194</v>
      </c>
      <c r="K8" s="24" t="s">
        <v>195</v>
      </c>
      <c r="L8" s="16" t="s">
        <v>196</v>
      </c>
      <c r="M8" s="24" t="s">
        <v>201</v>
      </c>
      <c r="N8" s="24">
        <v>2</v>
      </c>
      <c r="O8" s="24"/>
      <c r="P8" s="24"/>
      <c r="Q8" s="24"/>
      <c r="R8" s="24"/>
      <c r="S8" s="24">
        <v>1</v>
      </c>
      <c r="T8" s="24"/>
    </row>
    <row r="9" spans="1:20">
      <c r="A9" s="11" t="s">
        <v>192</v>
      </c>
      <c r="B9" s="76">
        <v>971</v>
      </c>
      <c r="C9" s="12" t="s">
        <v>193</v>
      </c>
      <c r="D9" s="34">
        <v>41737</v>
      </c>
      <c r="E9" s="16">
        <v>1</v>
      </c>
      <c r="F9" s="24">
        <v>1</v>
      </c>
      <c r="G9" s="24">
        <v>1</v>
      </c>
      <c r="H9" s="24">
        <v>1</v>
      </c>
      <c r="I9" s="24">
        <v>1</v>
      </c>
      <c r="J9" s="45" t="s">
        <v>194</v>
      </c>
      <c r="K9" s="24" t="s">
        <v>195</v>
      </c>
      <c r="L9" s="16" t="s">
        <v>196</v>
      </c>
      <c r="M9" s="24" t="s">
        <v>202</v>
      </c>
      <c r="N9" s="24">
        <v>1</v>
      </c>
      <c r="O9" s="24"/>
      <c r="P9" s="24"/>
      <c r="Q9" s="24"/>
      <c r="R9" s="24"/>
      <c r="S9" s="24"/>
      <c r="T9" s="24"/>
    </row>
    <row r="10" spans="1:20" ht="30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30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0" customHeight="1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30" customHeight="1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0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30" customHeight="1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0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30" customHeight="1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0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30" customHeight="1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0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0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0" customHeigh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30" customHeight="1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0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30" customHeigh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30" customHeight="1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30" customHeight="1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30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30" customHeight="1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</sheetData>
  <mergeCells count="4">
    <mergeCell ref="N1:T1"/>
    <mergeCell ref="N2:O2"/>
    <mergeCell ref="P2:Q2"/>
    <mergeCell ref="R2:S2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topLeftCell="C1" zoomScale="150" zoomScaleNormal="150" zoomScalePageLayoutView="150" workbookViewId="0">
      <selection activeCell="L2" sqref="L2"/>
    </sheetView>
  </sheetViews>
  <sheetFormatPr baseColWidth="10" defaultRowHeight="15" x14ac:dyDescent="0"/>
  <sheetData>
    <row r="1" spans="1:17" ht="28" customHeight="1">
      <c r="A1" s="49" t="s">
        <v>177</v>
      </c>
      <c r="B1" s="49" t="s">
        <v>274</v>
      </c>
      <c r="C1" s="49" t="s">
        <v>203</v>
      </c>
      <c r="D1" s="49" t="s">
        <v>2</v>
      </c>
      <c r="E1" s="49" t="s">
        <v>204</v>
      </c>
      <c r="F1" s="49" t="s">
        <v>180</v>
      </c>
      <c r="G1" s="49" t="s">
        <v>181</v>
      </c>
      <c r="H1" s="49" t="s">
        <v>182</v>
      </c>
      <c r="I1" s="49" t="s">
        <v>183</v>
      </c>
      <c r="J1" s="49" t="s">
        <v>184</v>
      </c>
      <c r="K1" s="49" t="s">
        <v>205</v>
      </c>
      <c r="L1" s="49" t="s">
        <v>277</v>
      </c>
      <c r="M1" s="79" t="s">
        <v>276</v>
      </c>
      <c r="N1" s="81"/>
      <c r="O1" s="81"/>
      <c r="P1" s="81"/>
      <c r="Q1" s="80"/>
    </row>
    <row r="2" spans="1:17">
      <c r="A2" s="49"/>
      <c r="B2" s="49"/>
      <c r="C2" s="49"/>
      <c r="D2" s="49"/>
      <c r="E2" s="49"/>
      <c r="F2" s="49" t="s">
        <v>271</v>
      </c>
      <c r="G2" s="49" t="s">
        <v>271</v>
      </c>
      <c r="H2" s="49" t="s">
        <v>271</v>
      </c>
      <c r="I2" s="49" t="s">
        <v>271</v>
      </c>
      <c r="J2" s="49"/>
      <c r="K2" s="49"/>
      <c r="L2" s="49"/>
      <c r="M2" s="77" t="s">
        <v>206</v>
      </c>
      <c r="N2" s="77"/>
      <c r="O2" s="77" t="s">
        <v>207</v>
      </c>
      <c r="P2" s="77"/>
      <c r="Q2" s="78" t="s">
        <v>273</v>
      </c>
    </row>
    <row r="3" spans="1:17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78" t="s">
        <v>190</v>
      </c>
      <c r="N3" s="78" t="s">
        <v>191</v>
      </c>
      <c r="O3" s="78" t="s">
        <v>190</v>
      </c>
      <c r="P3" s="78" t="s">
        <v>191</v>
      </c>
      <c r="Q3" s="78"/>
    </row>
    <row r="4" spans="1:17">
      <c r="A4" s="11" t="s">
        <v>192</v>
      </c>
      <c r="B4" s="76">
        <v>971</v>
      </c>
      <c r="C4" s="12" t="s">
        <v>208</v>
      </c>
      <c r="D4" s="34">
        <v>41737</v>
      </c>
      <c r="E4" s="16">
        <v>2</v>
      </c>
      <c r="F4" s="24">
        <v>3</v>
      </c>
      <c r="G4" s="24">
        <v>1</v>
      </c>
      <c r="H4" s="24">
        <v>1</v>
      </c>
      <c r="I4" s="24">
        <v>2</v>
      </c>
      <c r="J4" s="45" t="s">
        <v>209</v>
      </c>
      <c r="K4" s="24" t="s">
        <v>195</v>
      </c>
      <c r="L4" s="16" t="s">
        <v>197</v>
      </c>
      <c r="M4" s="24">
        <v>35</v>
      </c>
      <c r="N4" s="24">
        <v>10</v>
      </c>
      <c r="O4" s="24"/>
      <c r="P4" s="24">
        <v>5</v>
      </c>
      <c r="Q4" s="24"/>
    </row>
    <row r="5" spans="1:17">
      <c r="A5" s="11" t="s">
        <v>192</v>
      </c>
      <c r="B5" s="76">
        <v>971</v>
      </c>
      <c r="C5" s="12" t="s">
        <v>208</v>
      </c>
      <c r="D5" s="34">
        <v>41737</v>
      </c>
      <c r="E5" s="16">
        <v>2</v>
      </c>
      <c r="F5" s="24">
        <v>3</v>
      </c>
      <c r="G5" s="24">
        <v>1</v>
      </c>
      <c r="H5" s="24">
        <v>1</v>
      </c>
      <c r="I5" s="24">
        <v>2</v>
      </c>
      <c r="J5" s="45" t="s">
        <v>210</v>
      </c>
      <c r="K5" s="24" t="s">
        <v>195</v>
      </c>
      <c r="L5" s="16" t="s">
        <v>198</v>
      </c>
      <c r="M5" s="24"/>
      <c r="N5" s="24"/>
      <c r="O5" s="24"/>
      <c r="P5" s="24"/>
      <c r="Q5" s="24">
        <v>1</v>
      </c>
    </row>
    <row r="6" spans="1:17">
      <c r="A6" s="11" t="s">
        <v>192</v>
      </c>
      <c r="B6" s="76">
        <v>971</v>
      </c>
      <c r="C6" s="12" t="s">
        <v>208</v>
      </c>
      <c r="D6" s="34">
        <v>41737</v>
      </c>
      <c r="E6" s="16">
        <v>2</v>
      </c>
      <c r="F6" s="24">
        <v>3</v>
      </c>
      <c r="G6" s="24">
        <v>1</v>
      </c>
      <c r="H6" s="24">
        <v>1</v>
      </c>
      <c r="I6" s="24">
        <v>2</v>
      </c>
      <c r="J6" s="45" t="s">
        <v>211</v>
      </c>
      <c r="K6" s="24" t="s">
        <v>195</v>
      </c>
      <c r="L6" s="16" t="s">
        <v>199</v>
      </c>
      <c r="M6" s="24">
        <v>15</v>
      </c>
      <c r="N6" s="24"/>
      <c r="O6" s="24">
        <v>45</v>
      </c>
      <c r="P6" s="24"/>
      <c r="Q6" s="24"/>
    </row>
    <row r="7" spans="1:17">
      <c r="A7" s="11" t="s">
        <v>192</v>
      </c>
      <c r="B7" s="76">
        <v>971</v>
      </c>
      <c r="C7" s="12" t="s">
        <v>208</v>
      </c>
      <c r="D7" s="34">
        <v>41737</v>
      </c>
      <c r="E7" s="16">
        <v>2</v>
      </c>
      <c r="F7" s="24">
        <v>3</v>
      </c>
      <c r="G7" s="24">
        <v>1</v>
      </c>
      <c r="H7" s="24">
        <v>1</v>
      </c>
      <c r="I7" s="24">
        <v>2</v>
      </c>
      <c r="J7" s="45" t="s">
        <v>212</v>
      </c>
      <c r="K7" s="24" t="s">
        <v>195</v>
      </c>
      <c r="L7" s="16" t="s">
        <v>200</v>
      </c>
      <c r="M7" s="24"/>
      <c r="N7" s="24">
        <v>3</v>
      </c>
      <c r="O7" s="24">
        <v>20</v>
      </c>
      <c r="P7" s="24"/>
      <c r="Q7" s="24"/>
    </row>
    <row r="8" spans="1:17">
      <c r="A8" s="11" t="s">
        <v>192</v>
      </c>
      <c r="B8" s="76">
        <v>971</v>
      </c>
      <c r="C8" s="12" t="s">
        <v>208</v>
      </c>
      <c r="D8" s="34">
        <v>41737</v>
      </c>
      <c r="E8" s="16">
        <v>2</v>
      </c>
      <c r="F8" s="24">
        <v>3</v>
      </c>
      <c r="G8" s="24">
        <v>1</v>
      </c>
      <c r="H8" s="24">
        <v>1</v>
      </c>
      <c r="I8" s="24">
        <v>2</v>
      </c>
      <c r="J8" s="45" t="s">
        <v>212</v>
      </c>
      <c r="K8" s="24" t="s">
        <v>195</v>
      </c>
      <c r="L8" s="16" t="s">
        <v>201</v>
      </c>
      <c r="M8" s="24">
        <v>5</v>
      </c>
      <c r="N8" s="24">
        <v>18</v>
      </c>
      <c r="O8" s="24">
        <v>60</v>
      </c>
      <c r="P8" s="24"/>
      <c r="Q8" s="24"/>
    </row>
    <row r="9" spans="1:17">
      <c r="A9" s="11" t="s">
        <v>192</v>
      </c>
      <c r="B9" s="76">
        <v>971</v>
      </c>
      <c r="C9" s="12" t="s">
        <v>208</v>
      </c>
      <c r="D9" s="34">
        <v>41737</v>
      </c>
      <c r="E9" s="16">
        <v>2</v>
      </c>
      <c r="F9" s="24">
        <v>3</v>
      </c>
      <c r="G9" s="24">
        <v>1</v>
      </c>
      <c r="H9" s="24">
        <v>1</v>
      </c>
      <c r="I9" s="24">
        <v>2</v>
      </c>
      <c r="J9" s="45" t="s">
        <v>213</v>
      </c>
      <c r="K9" s="24" t="s">
        <v>195</v>
      </c>
      <c r="L9" s="16" t="s">
        <v>202</v>
      </c>
      <c r="M9" s="24">
        <v>25</v>
      </c>
      <c r="N9" s="24"/>
      <c r="O9" s="24"/>
      <c r="P9" s="24">
        <v>2</v>
      </c>
      <c r="Q9" s="24"/>
    </row>
    <row r="10" spans="1:17" ht="30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30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30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0" customHeight="1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30" customHeight="1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30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30" customHeight="1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0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30" customHeight="1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30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30" customHeight="1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30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30" customHeight="1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30" customHeigh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30" customHeight="1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30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30" customHeigh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30" customHeight="1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30" customHeight="1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30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30" customHeight="1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30" customHeight="1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30" customHeight="1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mergeCells count="3">
    <mergeCell ref="M2:N2"/>
    <mergeCell ref="O2:P2"/>
    <mergeCell ref="M1:Q1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zoomScale="150" zoomScaleNormal="150" zoomScalePageLayoutView="150" workbookViewId="0">
      <selection activeCell="Q18" sqref="Q18"/>
    </sheetView>
  </sheetViews>
  <sheetFormatPr baseColWidth="10" defaultRowHeight="15" x14ac:dyDescent="0"/>
  <cols>
    <col min="2" max="2" width="12.6640625" customWidth="1"/>
    <col min="3" max="3" width="10.1640625" customWidth="1"/>
    <col min="4" max="4" width="13.83203125" customWidth="1"/>
    <col min="5" max="5" width="11" bestFit="1" customWidth="1"/>
    <col min="6" max="6" width="32.5" bestFit="1" customWidth="1"/>
    <col min="7" max="7" width="60.5" bestFit="1" customWidth="1"/>
  </cols>
  <sheetData>
    <row r="1" spans="2:14" ht="16" thickBot="1">
      <c r="B1" t="s">
        <v>214</v>
      </c>
      <c r="M1" t="s">
        <v>277</v>
      </c>
      <c r="N1" t="s">
        <v>276</v>
      </c>
    </row>
    <row r="2" spans="2:14">
      <c r="B2" s="108" t="s">
        <v>215</v>
      </c>
      <c r="C2" s="109"/>
      <c r="D2" s="109"/>
      <c r="E2" s="109"/>
      <c r="F2" s="109"/>
      <c r="G2" s="110"/>
    </row>
    <row r="3" spans="2:14">
      <c r="B3" s="111" t="s">
        <v>275</v>
      </c>
      <c r="C3" s="77"/>
      <c r="D3" s="78"/>
      <c r="E3" s="77" t="s">
        <v>216</v>
      </c>
      <c r="F3" s="77"/>
      <c r="G3" s="100"/>
    </row>
    <row r="4" spans="2:14" ht="27" customHeight="1">
      <c r="B4" s="99" t="s">
        <v>217</v>
      </c>
      <c r="C4" s="77" t="s">
        <v>218</v>
      </c>
      <c r="D4" s="77"/>
      <c r="E4" s="78"/>
      <c r="F4" s="78"/>
      <c r="G4" s="100"/>
    </row>
    <row r="5" spans="2:14">
      <c r="B5" s="99"/>
      <c r="C5" s="78" t="s">
        <v>219</v>
      </c>
      <c r="D5" s="78" t="s">
        <v>220</v>
      </c>
      <c r="E5" s="78" t="s">
        <v>221</v>
      </c>
      <c r="F5" s="78" t="s">
        <v>222</v>
      </c>
      <c r="G5" s="100" t="s">
        <v>223</v>
      </c>
    </row>
    <row r="6" spans="2:14">
      <c r="B6" s="82" t="s">
        <v>194</v>
      </c>
      <c r="C6" s="83" t="s">
        <v>224</v>
      </c>
      <c r="D6" s="83" t="s">
        <v>225</v>
      </c>
      <c r="E6" s="84">
        <v>29</v>
      </c>
      <c r="F6" s="85" t="s">
        <v>226</v>
      </c>
      <c r="G6" s="86" t="s">
        <v>227</v>
      </c>
    </row>
    <row r="7" spans="2:14">
      <c r="B7" s="87" t="s">
        <v>228</v>
      </c>
      <c r="C7" s="88" t="s">
        <v>229</v>
      </c>
      <c r="D7" s="88" t="s">
        <v>230</v>
      </c>
      <c r="E7" s="89">
        <v>45</v>
      </c>
      <c r="F7" s="90" t="s">
        <v>231</v>
      </c>
      <c r="G7" s="91" t="s">
        <v>232</v>
      </c>
    </row>
    <row r="8" spans="2:14">
      <c r="B8" s="87" t="s">
        <v>233</v>
      </c>
      <c r="C8" s="88" t="s">
        <v>234</v>
      </c>
      <c r="D8" s="88" t="s">
        <v>235</v>
      </c>
      <c r="E8" s="89">
        <v>52</v>
      </c>
      <c r="F8" s="90" t="s">
        <v>226</v>
      </c>
      <c r="G8" s="91" t="s">
        <v>236</v>
      </c>
    </row>
    <row r="9" spans="2:14">
      <c r="B9" s="87" t="s">
        <v>237</v>
      </c>
      <c r="C9" s="88" t="s">
        <v>238</v>
      </c>
      <c r="D9" s="88" t="s">
        <v>239</v>
      </c>
      <c r="E9" s="89">
        <v>86</v>
      </c>
      <c r="F9" s="90" t="s">
        <v>226</v>
      </c>
      <c r="G9" s="91" t="s">
        <v>240</v>
      </c>
    </row>
    <row r="10" spans="2:14">
      <c r="B10" s="87" t="s">
        <v>241</v>
      </c>
      <c r="C10" s="88" t="s">
        <v>242</v>
      </c>
      <c r="D10" s="88" t="s">
        <v>243</v>
      </c>
      <c r="E10" s="89">
        <v>85</v>
      </c>
      <c r="F10" s="90" t="s">
        <v>244</v>
      </c>
      <c r="G10" s="91" t="s">
        <v>245</v>
      </c>
    </row>
    <row r="11" spans="2:14">
      <c r="B11" s="87" t="s">
        <v>246</v>
      </c>
      <c r="C11" s="88" t="s">
        <v>247</v>
      </c>
      <c r="D11" s="88" t="s">
        <v>248</v>
      </c>
      <c r="E11" s="89">
        <v>94</v>
      </c>
      <c r="F11" s="90" t="s">
        <v>226</v>
      </c>
      <c r="G11" s="91" t="s">
        <v>249</v>
      </c>
    </row>
    <row r="12" spans="2:14">
      <c r="B12" s="87" t="s">
        <v>250</v>
      </c>
      <c r="C12" s="88" t="s">
        <v>251</v>
      </c>
      <c r="D12" s="88" t="s">
        <v>252</v>
      </c>
      <c r="E12" s="89">
        <v>82</v>
      </c>
      <c r="F12" s="90" t="s">
        <v>226</v>
      </c>
      <c r="G12" s="91" t="s">
        <v>253</v>
      </c>
    </row>
    <row r="13" spans="2:14">
      <c r="B13" s="87" t="s">
        <v>254</v>
      </c>
      <c r="C13" s="88" t="s">
        <v>255</v>
      </c>
      <c r="D13" s="88" t="s">
        <v>256</v>
      </c>
      <c r="E13" s="89">
        <v>78</v>
      </c>
      <c r="F13" s="90" t="s">
        <v>226</v>
      </c>
      <c r="G13" s="91" t="s">
        <v>257</v>
      </c>
    </row>
    <row r="14" spans="2:14">
      <c r="B14" s="87" t="s">
        <v>258</v>
      </c>
      <c r="C14" s="88" t="s">
        <v>259</v>
      </c>
      <c r="D14" s="88" t="s">
        <v>260</v>
      </c>
      <c r="E14" s="89">
        <v>103</v>
      </c>
      <c r="F14" s="90" t="s">
        <v>226</v>
      </c>
      <c r="G14" s="91" t="s">
        <v>261</v>
      </c>
    </row>
    <row r="15" spans="2:14" ht="16" thickBot="1">
      <c r="B15" s="92" t="s">
        <v>262</v>
      </c>
      <c r="C15" s="93" t="s">
        <v>263</v>
      </c>
      <c r="D15" s="93" t="s">
        <v>264</v>
      </c>
      <c r="E15" s="94">
        <v>94</v>
      </c>
      <c r="F15" s="112" t="s">
        <v>226</v>
      </c>
      <c r="G15" s="113" t="s">
        <v>265</v>
      </c>
    </row>
    <row r="17" spans="2:7" ht="16" thickBot="1"/>
    <row r="18" spans="2:7" ht="28">
      <c r="B18" s="96" t="s">
        <v>266</v>
      </c>
      <c r="C18" s="97"/>
      <c r="D18" s="97" t="s">
        <v>267</v>
      </c>
      <c r="E18" s="97"/>
      <c r="F18" s="97" t="s">
        <v>268</v>
      </c>
      <c r="G18" s="98"/>
    </row>
    <row r="19" spans="2:7">
      <c r="B19" s="99" t="s">
        <v>269</v>
      </c>
      <c r="C19" s="78"/>
      <c r="D19" s="78"/>
      <c r="E19" s="78" t="s">
        <v>270</v>
      </c>
      <c r="F19" s="78"/>
      <c r="G19" s="100"/>
    </row>
    <row r="20" spans="2:7" ht="31" customHeight="1">
      <c r="B20" s="99" t="s">
        <v>217</v>
      </c>
      <c r="C20" s="79" t="s">
        <v>218</v>
      </c>
      <c r="D20" s="80"/>
      <c r="E20" s="78"/>
      <c r="F20" s="78"/>
      <c r="G20" s="100"/>
    </row>
    <row r="21" spans="2:7">
      <c r="B21" s="99"/>
      <c r="C21" s="78" t="s">
        <v>219</v>
      </c>
      <c r="D21" s="78" t="s">
        <v>220</v>
      </c>
      <c r="E21" s="78" t="s">
        <v>221</v>
      </c>
      <c r="F21" s="78" t="s">
        <v>222</v>
      </c>
      <c r="G21" s="100" t="s">
        <v>223</v>
      </c>
    </row>
    <row r="22" spans="2:7">
      <c r="B22" s="101"/>
      <c r="C22" s="6"/>
      <c r="D22" s="6"/>
      <c r="E22" s="6"/>
      <c r="F22" s="6"/>
      <c r="G22" s="102"/>
    </row>
    <row r="23" spans="2:7">
      <c r="B23" s="103"/>
      <c r="C23" s="3"/>
      <c r="D23" s="3"/>
      <c r="E23" s="3"/>
      <c r="F23" s="3"/>
      <c r="G23" s="104"/>
    </row>
    <row r="24" spans="2:7">
      <c r="B24" s="101"/>
      <c r="C24" s="6"/>
      <c r="D24" s="6"/>
      <c r="E24" s="6"/>
      <c r="F24" s="6"/>
      <c r="G24" s="102"/>
    </row>
    <row r="25" spans="2:7">
      <c r="B25" s="103"/>
      <c r="C25" s="3"/>
      <c r="D25" s="3"/>
      <c r="E25" s="3"/>
      <c r="F25" s="3"/>
      <c r="G25" s="104"/>
    </row>
    <row r="26" spans="2:7">
      <c r="B26" s="101"/>
      <c r="C26" s="6"/>
      <c r="D26" s="6"/>
      <c r="E26" s="6"/>
      <c r="F26" s="6"/>
      <c r="G26" s="102"/>
    </row>
    <row r="27" spans="2:7">
      <c r="B27" s="103"/>
      <c r="C27" s="3"/>
      <c r="D27" s="3"/>
      <c r="E27" s="3"/>
      <c r="F27" s="3"/>
      <c r="G27" s="104"/>
    </row>
    <row r="28" spans="2:7">
      <c r="B28" s="101"/>
      <c r="C28" s="6"/>
      <c r="D28" s="6"/>
      <c r="E28" s="6"/>
      <c r="F28" s="6"/>
      <c r="G28" s="102"/>
    </row>
    <row r="29" spans="2:7">
      <c r="B29" s="103"/>
      <c r="C29" s="3"/>
      <c r="D29" s="3"/>
      <c r="E29" s="3"/>
      <c r="F29" s="3"/>
      <c r="G29" s="104"/>
    </row>
    <row r="30" spans="2:7" ht="16" thickBot="1">
      <c r="B30" s="105"/>
      <c r="C30" s="106"/>
      <c r="D30" s="106"/>
      <c r="E30" s="106"/>
      <c r="F30" s="106"/>
      <c r="G30" s="107"/>
    </row>
    <row r="31" spans="2:7">
      <c r="B31" s="95"/>
      <c r="C31" s="95"/>
      <c r="D31" s="95"/>
      <c r="E31" s="95"/>
      <c r="F31" s="95"/>
      <c r="G31" s="95"/>
    </row>
  </sheetData>
  <mergeCells count="5">
    <mergeCell ref="C20:D20"/>
    <mergeCell ref="B2:G2"/>
    <mergeCell ref="B3:C3"/>
    <mergeCell ref="E3:F3"/>
    <mergeCell ref="C4:D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="150" zoomScaleNormal="150" zoomScalePageLayoutView="150" workbookViewId="0">
      <selection activeCell="N5" sqref="N5"/>
    </sheetView>
  </sheetViews>
  <sheetFormatPr baseColWidth="10" defaultRowHeight="15" x14ac:dyDescent="0"/>
  <cols>
    <col min="2" max="2" width="17.5" customWidth="1"/>
    <col min="3" max="14" width="9.33203125" customWidth="1"/>
  </cols>
  <sheetData>
    <row r="1" spans="1:14" ht="20">
      <c r="A1" s="17" t="s">
        <v>154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30" customHeight="1">
      <c r="B4" s="58" t="s">
        <v>160</v>
      </c>
      <c r="C4" s="69">
        <v>42370</v>
      </c>
      <c r="D4" s="70"/>
      <c r="E4" s="70"/>
      <c r="F4" s="71"/>
      <c r="G4" s="69">
        <v>42401</v>
      </c>
      <c r="H4" s="70"/>
      <c r="I4" s="70"/>
      <c r="J4" s="71"/>
      <c r="K4" s="72" t="s">
        <v>158</v>
      </c>
      <c r="L4" s="70"/>
      <c r="M4" s="70"/>
      <c r="N4" s="71"/>
    </row>
    <row r="5" spans="1:14" ht="28" customHeight="1">
      <c r="B5" s="59" t="s">
        <v>157</v>
      </c>
      <c r="C5" s="64">
        <v>42374</v>
      </c>
      <c r="D5" s="64">
        <v>42379</v>
      </c>
      <c r="E5" s="64">
        <v>42390</v>
      </c>
      <c r="F5" s="60" t="s">
        <v>158</v>
      </c>
      <c r="G5" s="64">
        <v>42402</v>
      </c>
      <c r="H5" s="64">
        <v>42404</v>
      </c>
      <c r="I5" s="64">
        <v>42412</v>
      </c>
      <c r="J5" s="60" t="s">
        <v>158</v>
      </c>
      <c r="K5" s="60" t="s">
        <v>158</v>
      </c>
      <c r="L5" s="60" t="s">
        <v>158</v>
      </c>
      <c r="M5" s="60" t="s">
        <v>158</v>
      </c>
      <c r="N5" s="60" t="s">
        <v>158</v>
      </c>
    </row>
    <row r="6" spans="1:14" ht="30" customHeight="1">
      <c r="A6" s="73" t="s">
        <v>155</v>
      </c>
      <c r="B6" s="60" t="s">
        <v>156</v>
      </c>
      <c r="C6" s="23">
        <v>0</v>
      </c>
      <c r="D6" s="23">
        <v>0</v>
      </c>
      <c r="E6" s="23">
        <v>1</v>
      </c>
      <c r="F6" s="23"/>
      <c r="G6" s="23">
        <v>1</v>
      </c>
      <c r="H6" s="23">
        <v>1</v>
      </c>
      <c r="I6" s="23">
        <v>1</v>
      </c>
      <c r="J6" s="23"/>
      <c r="K6" s="23">
        <v>0</v>
      </c>
      <c r="L6" s="23">
        <v>0</v>
      </c>
      <c r="M6" s="23">
        <v>0</v>
      </c>
      <c r="N6" s="23"/>
    </row>
    <row r="7" spans="1:14" ht="30" customHeight="1">
      <c r="A7" s="74"/>
      <c r="B7" s="60" t="s">
        <v>159</v>
      </c>
      <c r="C7" s="23">
        <v>0</v>
      </c>
      <c r="D7" s="23">
        <v>1</v>
      </c>
      <c r="E7" s="23">
        <v>1</v>
      </c>
      <c r="F7" s="23"/>
      <c r="G7" s="23" t="s">
        <v>163</v>
      </c>
      <c r="H7" s="23" t="s">
        <v>163</v>
      </c>
      <c r="I7" s="23" t="s">
        <v>163</v>
      </c>
      <c r="J7" s="23"/>
      <c r="K7" s="23">
        <v>0</v>
      </c>
      <c r="L7" s="23">
        <v>0</v>
      </c>
      <c r="M7" s="23">
        <v>0</v>
      </c>
      <c r="N7" s="23"/>
    </row>
    <row r="8" spans="1:14" ht="30" customHeight="1">
      <c r="A8" s="74"/>
      <c r="B8" s="60" t="s">
        <v>161</v>
      </c>
      <c r="C8" s="23">
        <v>0</v>
      </c>
      <c r="D8" s="23">
        <v>1</v>
      </c>
      <c r="E8" s="23">
        <v>0</v>
      </c>
      <c r="F8" s="23"/>
      <c r="G8" s="23">
        <v>0</v>
      </c>
      <c r="H8" s="23">
        <v>1</v>
      </c>
      <c r="I8" s="23">
        <v>1</v>
      </c>
      <c r="J8" s="23"/>
      <c r="K8" s="23">
        <v>0</v>
      </c>
      <c r="L8" s="23">
        <v>0</v>
      </c>
      <c r="M8" s="23">
        <v>0</v>
      </c>
      <c r="N8" s="23"/>
    </row>
    <row r="9" spans="1:14" ht="30" customHeight="1">
      <c r="A9" s="74"/>
      <c r="B9" s="60" t="s">
        <v>162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30" customHeight="1">
      <c r="A10" s="74"/>
      <c r="B10" s="60" t="s">
        <v>158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30" customHeight="1"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30" customHeight="1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30" customHeight="1"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" customHeight="1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30" customHeight="1"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30" customHeight="1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ht="30" customHeight="1"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30" customHeight="1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ht="30" customHeight="1"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9" spans="2:14" ht="28" customHeight="1"/>
    <row r="30" spans="2:14" ht="18" customHeight="1"/>
    <row r="31" spans="2:14" ht="35" customHeight="1"/>
    <row r="32" spans="2:14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  <row r="40" ht="35" customHeight="1"/>
    <row r="41" ht="35" customHeight="1"/>
    <row r="42" ht="35" customHeight="1"/>
    <row r="43" ht="35" customHeight="1"/>
    <row r="44" ht="35" customHeight="1"/>
  </sheetData>
  <mergeCells count="4">
    <mergeCell ref="C4:F4"/>
    <mergeCell ref="G4:J4"/>
    <mergeCell ref="K4:N4"/>
    <mergeCell ref="A6:A10"/>
  </mergeCells>
  <pageMargins left="0.75" right="0.75" top="1" bottom="1" header="0.5" footer="0.5"/>
  <pageSetup paperSize="9" scale="73" orientation="landscape" horizontalDpi="4294967292" verticalDpi="4294967292"/>
  <headerFooter>
    <oddHeader>&amp;C&amp;G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S1-niveau eau</vt:lpstr>
      <vt:lpstr>S2-hydro</vt:lpstr>
      <vt:lpstr>S3-habitats</vt:lpstr>
      <vt:lpstr>S4a-EEE végétales</vt:lpstr>
      <vt:lpstr>S4b-EEE végétales</vt:lpstr>
      <vt:lpstr>S5a-Avifaune-IPA</vt:lpstr>
      <vt:lpstr>S5b-Avifaune-IKA</vt:lpstr>
      <vt:lpstr>S5c-Vegetation</vt:lpstr>
      <vt:lpstr>S6a-EEE animales</vt:lpstr>
      <vt:lpstr>S6b-EEE animales</vt:lpstr>
      <vt:lpstr>S6c-EEE animales</vt:lpstr>
      <vt:lpstr>S7-Usages</vt:lpstr>
      <vt:lpstr>S8-Dechets</vt:lpstr>
    </vt:vector>
  </TitlesOfParts>
  <Company>Impact 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Félix Bompy</dc:creator>
  <cp:lastModifiedBy>Félix Bompy</cp:lastModifiedBy>
  <dcterms:created xsi:type="dcterms:W3CDTF">2016-10-25T16:55:41Z</dcterms:created>
  <dcterms:modified xsi:type="dcterms:W3CDTF">2016-12-07T15:23:51Z</dcterms:modified>
</cp:coreProperties>
</file>